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ruce\Dropbox\000000000 5th Edition Edits\000000 5TH EDITION FINALS\Online Companion Excel Files\"/>
    </mc:Choice>
  </mc:AlternateContent>
  <xr:revisionPtr revIDLastSave="0" documentId="13_ncr:1_{63BB2CF2-F546-45BE-ABE9-63763759132C}" xr6:coauthVersionLast="31" xr6:coauthVersionMax="31" xr10:uidLastSave="{00000000-0000-0000-0000-000000000000}"/>
  <bookViews>
    <workbookView xWindow="360" yWindow="270" windowWidth="14960" windowHeight="7940" xr2:uid="{00000000-000D-0000-FFFF-FFFF00000000}"/>
  </bookViews>
  <sheets>
    <sheet name="Chapter 19 Figures" sheetId="9" r:id="rId1"/>
    <sheet name="Fig 19.2 - 19.6" sheetId="8" r:id="rId2"/>
  </sheets>
  <externalReferences>
    <externalReference r:id="rId3"/>
    <externalReference r:id="rId4"/>
    <externalReference r:id="rId5"/>
  </externalReferences>
  <definedNames>
    <definedName name="__123Graph_X" hidden="1">#REF!</definedName>
    <definedName name="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wrn3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_1__123Graph_ACHART_1" hidden="1">'[1]REITs &amp; S&amp;P'!$F$11:$F$31</definedName>
    <definedName name="_2__123Graph_ACHART_2" hidden="1">[2]A!$E$171:$E$177</definedName>
    <definedName name="_3__123Graph_BCHART_1" hidden="1">[3]A!$E$135:$E$141</definedName>
    <definedName name="_4__123Graph_XCHART_1" hidden="1">'[1]REITs &amp; S&amp;P'!$D$11:$D$31</definedName>
    <definedName name="_5__123Graph_XCHART_2" hidden="1">[2]A!$D$171:$D$177</definedName>
    <definedName name="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sdf2" hidden="1">{#N/A,#N/A,FALSE,"OperatingAssumptions"}</definedName>
    <definedName name="asdf3" hidden="1">{#N/A,#N/A,FALSE,"LoanAssumptions"}</definedName>
    <definedName name="asdf5" hidden="1">{"MonthlyRentRoll",#N/A,FALSE,"RentRoll"}</definedName>
    <definedName name="asdf7" hidden="1">{#N/A,#N/A,TRUE,"Summary";"AnnualRentRoll",#N/A,TRUE,"RentRoll";#N/A,#N/A,TRUE,"ExitStratigy";#N/A,#N/A,TRUE,"OperatingAssumptions"}</definedName>
    <definedName name="HTML_CodePage" hidden="1">1252</definedName>
    <definedName name="HTML_Control" hidden="1">{"'Cash Requirements 5F '!$A$1:$AC$48"}</definedName>
    <definedName name="HTML_Description" hidden="1">""</definedName>
    <definedName name="HTML_Email" hidden="1">""</definedName>
    <definedName name="HTML_Header" hidden="1">"Cash Requirements 5F"</definedName>
    <definedName name="HTML_LastUpdate" hidden="1">"7/10/00"</definedName>
    <definedName name="HTML_LineAfter" hidden="1">FALSE</definedName>
    <definedName name="HTML_LineBefore" hidden="1">FALSE</definedName>
    <definedName name="HTML_Name" hidden="1">"ERICK"</definedName>
    <definedName name="HTML_OBDlg2" hidden="1">TRUE</definedName>
    <definedName name="HTML_OBDlg4" hidden="1">TRUE</definedName>
    <definedName name="HTML_OS" hidden="1">0</definedName>
    <definedName name="HTML_PathFile" hidden="1">"C:\xldata\july2000cash.htm"</definedName>
    <definedName name="HTML_Title" hidden="1">"Discover July 2000 Cashflow"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Last_Row">IF(Values_Entered,Header_Row+Number_of_Payments,Header_Row)</definedName>
    <definedName name="Number_of_Payments">MATCH(0.01,End_Bal,-1)+1</definedName>
    <definedName name="Payment_Date">DATE(YEAR(Loan_Start),MONTH(Loan_Start)+Payment_Number,DAY(Loan_Start))</definedName>
    <definedName name="Print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_xlnm.Print_Area" localSheetId="1">'Fig 19.2 - 19.6'!$B$12:$J$57</definedName>
    <definedName name="Print_Area_Reset">OFFSET(Full_Print,0,0,Last_Row)</definedName>
    <definedName name="Print2" hidden="1">{#N/A,#N/A,FALSE,"Cover";#N/A,#N/A,FALSE,"Stack";#N/A,#N/A,FALSE,"Cost S";#N/A,#N/A,FALSE," CF";#N/A,#N/A,FALSE,"Investor"}</definedName>
    <definedName name="Residu" hidden="1">{#N/A,#N/A,TRUE,"Summary";"AnnualRentRoll",#N/A,TRUE,"RentRoll";#N/A,#N/A,TRUE,"ExitStratigy";#N/A,#N/A,TRUE,"OperatingAssumptions"}</definedName>
    <definedName name="sadd" hidden="1">{"MonthlyRentRoll",#N/A,FALSE,"RentRoll"}</definedName>
    <definedName name="sadd1" hidden="1">{"MonthlyRentRoll",#N/A,FALSE,"RentRoll"}</definedName>
    <definedName name="sadd2" hidden="1">{"MonthlyRentRoll",#N/A,FALSE,"RentRoll"}</definedName>
    <definedName name="saddd" hidden="1">{"AnnualRentRoll",#N/A,FALSE,"RentRoll"}</definedName>
    <definedName name="saddd2" hidden="1">{"AnnualRentRoll",#N/A,FALSE,"RentRoll"}</definedName>
    <definedName name="sadddd2" hidden="1">{"AnnualRentRoll",#N/A,FALSE,"RentRoll"}</definedName>
    <definedName name="saddddd" hidden="1">{"AnnualRentRoll",#N/A,FALSE,"RentRoll"}</definedName>
    <definedName name="saddddddd2" hidden="1">{#N/A,#N/A,FALSE,"ExitStratigy"}</definedName>
    <definedName name="sadddddddd" hidden="1">{#N/A,#N/A,FALSE,"ExitStratigy"}</definedName>
    <definedName name="saddddddddd2" hidden="1">{#N/A,#N/A,FALSE,"LoanAssumptions"}</definedName>
    <definedName name="sadddddddddd" hidden="1">{#N/A,#N/A,FALSE,"LoanAssumptions"}</definedName>
    <definedName name="saddddddddddd2" hidden="1">{#N/A,#N/A,FALSE,"OperatingAssumptions"}</definedName>
    <definedName name="saddddddddddddd" hidden="1">{#N/A,#N/A,FALSE,"OperatingAssumptions"}</definedName>
    <definedName name="Values_Entered">IF(Loan_Amount*Interest_Rate*Loan_Years*Loan_Start&gt;0,1,0)</definedName>
    <definedName name="what_asdf2" hidden="1">{#N/A,#N/A,FALSE,"OperatingAssumptions"}</definedName>
    <definedName name="wrn.2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AnnualRentRoll" hidden="1">{"AnnualRentRoll",#N/A,FALSE,"RentRoll"}</definedName>
    <definedName name="wrn.AnnualRentRoll." hidden="1">{"AnnualRentRoll",#N/A,FALSE,"RentRoll"}</definedName>
    <definedName name="wrn.annualrentroll2" hidden="1">{"AnnualRentRoll",#N/A,FALSE,"RentRoll"}</definedName>
    <definedName name="wrn.CF._.Print.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ExitAndSalesAssumptions." hidden="1">{#N/A,#N/A,FALSE,"ExitStratigy"}</definedName>
    <definedName name="wrn.FCG." hidden="1">{#N/A,#N/A,TRUE,"Title Page";#N/A,#N/A,TRUE,"Executive Summary";#N/A,#N/A,TRUE,"Cash Flow";#N/A,#N/A,TRUE,"Exp Detail";#N/A,#N/A,TRUE,"Pricing Matrix";#N/A,#N/A,TRUE,"Value Matrix";#N/A,#N/A,TRUE,"Assumptions";#N/A,#N/A,TRUE,"Vacant Space";#N/A,#N/A,TRUE,"2nd Generation";#N/A,#N/A,TRUE,"Existing vs Mkt";#N/A,#N/A,TRUE,"Expiration Schedule";#N/A,#N/A,TRUE,"Expiration Graph ";#N/A,#N/A,TRUE,"Residual - Marketing";#N/A,#N/A,TRUE,"Vacancy Detail"}</definedName>
    <definedName name="wrn.Full_Template.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Schedule";#N/A,#N/A,FALSE,"13Residual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Hold._.Sell." hidden="1">{#N/A,#N/A,FALSE,"13Residual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Leasing._.Variance." hidden="1">{#N/A,#N/A,FALSE,"Leasing 6A"}</definedName>
    <definedName name="wrn.LoanInformation." hidden="1">{#N/A,#N/A,FALSE,"LoanAssumptions"}</definedName>
    <definedName name="wrn.Marketing." hidden="1">{#N/A,#N/A,FALSE,"2Assumptions";#N/A,#N/A,FALSE,"3Cash Flow";#N/A,#N/A,FALSE,"I&amp;E";#N/A,#N/A,FALSE,"I&amp;E (2)";#N/A,#N/A,FALSE,"10Vacancy Matrix";#N/A,#N/A,FALSE,"11Expiration Schedule"}</definedName>
    <definedName name="wrn.monthly._.financial." hidden="1">{#N/A,#N/A,FALSE,"SUMMARY 4a";#N/A,#N/A,FALSE,"GBA 4b";#N/A,#N/A,FALSE,"TENANT 4c";#N/A,#N/A,FALSE,"BUDGET DETAIL";#N/A,#N/A,FALSE,"PRO FORMA"}</definedName>
    <definedName name="wrn.MonthlyRentRoll." hidden="1">{"MonthlyRentRoll",#N/A,FALSE,"RentRoll"}</definedName>
    <definedName name="wrn.ontario." hidden="1">{"page1",#N/A,FALSE,"sheet 1";"Page2",#N/A,FALSE,"sheet 1";"page3",#N/A,FALSE,"sheet 1";"page4",#N/A,FALSE,"sheet 1"}</definedName>
    <definedName name="wrn.OperatingAssumtions." hidden="1">{#N/A,#N/A,FALSE,"OperatingAssumptions"}</definedName>
    <definedName name="wrn.p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ackage." hidden="1">{#N/A,#N/A,FALSE,"Executive Summary";#N/A,#N/A,FALSE,"Assumptions";#N/A,#N/A,FALSE,"Cash Flow";#N/A,#N/A,FALSE,"I&amp;E ";#N/A,#N/A,FALSE,"Occupancy Cost";#N/A,#N/A,FALSE,"Vacancy (Mall)";#N/A,#N/A,FALSE,"Expiration Schedule";#N/A,#N/A,FALSE,"Expiration Graph ";#N/A,#N/A,FALSE,"sales graph";#N/A,#N/A,FALSE,"Vacant rents";#N/A,#N/A,FALSE,"Hist Sales";#N/A,#N/A,FALSE,"Monthly Sales";#N/A,#N/A,FALSE,"Rent Roll"}</definedName>
    <definedName name="wrn.Partial." hidden="1">{#N/A,#N/A,FALSE,"Assumptions";#N/A,#N/A,FALSE,"Year One Pro Forma";#N/A,#N/A,FALSE,"Rent Roll Summary";#N/A,#N/A,FALSE,"Market Rent Detail";#N/A,#N/A,FALSE,"Rent Roll Summary";#N/A,#N/A,FALSE,"Market Rent Increases";#N/A,#N/A,FALSE,"Exec Sum 10Yr";#N/A,#N/A,FALSE,"Cash Flow Projections";#N/A,#N/A,FALSE,"Net Residual Value";#N/A,#N/A,FALSE,"Effective Rental Income Detail";#N/A,#N/A,FALSE,"Turnovers";#N/A,#N/A,FALSE,"Matrices"}</definedName>
    <definedName name="wrn.PR_TRIAL_BALANCE.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esentation." hidden="1">{#N/A,#N/A,TRUE,"Summary";"AnnualRentRoll",#N/A,TRUE,"RentRoll";#N/A,#N/A,TRUE,"ExitStratigy";#N/A,#N/A,TRUE,"OperatingAssumptions"}</definedName>
    <definedName name="wrn.Pricing._.Strategy.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Schedule"}</definedName>
    <definedName name="wrn.Print.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All." hidden="1">{#N/A,#N/A,FALSE,"Broker Sheet";#N/A,#N/A,FALSE,"Exec.Summary";#N/A,#N/A,FALSE,"Argus Cash Flow";#N/A,#N/A,FALSE,"SPF";#N/A,#N/A,FALSE,"RentRoll"}</definedName>
    <definedName name="wrn.Proforma." hidden="1">{#N/A,#N/A,TRUE,"Summary";#N/A,#N/A,TRUE,"InPlace";#N/A,#N/A,TRUE,"Stable";#N/A,#N/A,TRUE,"RentRoll";#N/A,#N/A,TRUE,"I&amp;E";#N/A,#N/A,TRUE,"Expense Detail";#N/A,#N/A,TRUE,"CAM Recov(InPlace)";#N/A,#N/A,TRUE,"CAM Recov(Stable)";#N/A,#N/A,TRUE,"Tax Recov";#N/A,#N/A,TRUE,"Expiration";#N/A,#N/A,TRUE,"Sales";#N/A,#N/A,TRUE,"Tax"}</definedName>
    <definedName name="wrn.PropertyInformation." hidden="1">{#N/A,#N/A,FALSE,"PropertyInfo"}</definedName>
    <definedName name="wrn.Report." hidden="1">{#N/A,#N/A,FALSE,"Summary";#N/A,#N/A,FALSE,"Assumptions";#N/A,#N/A,FALSE,"Notes";#N/A,#N/A,FALSE,"Cash Flow";#N/A,#N/A,FALSE,"Eff. Rent Detail";#N/A,#N/A,FALSE,"Residual";#N/A,#N/A,FALSE,"Value Matrix";#N/A,#N/A,FALSE,"Pro Forma";#N/A,#N/A,FALSE,"Historical Op";#N/A,#N/A,FALSE,"Value Comp";#N/A,#N/A,FALSE,"Matrices"}</definedName>
    <definedName name="wrn.Short._.Print." hidden="1">{#N/A,#N/A,FALSE,"Cover";#N/A,#N/A,FALSE,"Stack";#N/A,#N/A,FALSE,"Cost S";#N/A,#N/A,FALSE," CF";#N/A,#N/A,FALSE,"Investor"}</definedName>
    <definedName name="wrn.Summary." hidden="1">{#N/A,#N/A,FALSE,"Summary"}</definedName>
    <definedName name="wrn.Template." hidden="1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wrn.USSC_Reports." hidden="1">{#N/A,#N/A,FALSE,"9Pricing Matrix";#N/A,#N/A,FALSE,"1Summary";#N/A,#N/A,FALSE,"2Assumptions";#N/A,#N/A,FALSE,"3Cash Flow";#N/A,#N/A,FALSE,"5Residual";#N/A,#N/A,FALSE,"Occupancy Cost";#N/A,#N/A,FALSE,"7Financing Sensitivity";#N/A,#N/A,FALSE,"8Residual Sensitivity";#N/A,#N/A,FALSE,"10Vacancy Matrix";#N/A,#N/A,FALSE,"11Expiration Schedule";#N/A,#N/A,FALSE,"12Lease-up Schedule";#N/A,#N/A,FALSE,"OFS-Lease-up Schedule";#N/A,#N/A,FALSE,"Short Holds"}</definedName>
    <definedName name="xxx3" hidden="1">{"AnnualRentRoll",#N/A,FALSE,"RentRoll"}</definedName>
    <definedName name="xxx4" hidden="1">{#N/A,#N/A,FALSE,"ExitStratigy"}</definedName>
  </definedNames>
  <calcPr calcId="179017" calcMode="autoNoTable" iterate="1"/>
</workbook>
</file>

<file path=xl/calcChain.xml><?xml version="1.0" encoding="utf-8"?>
<calcChain xmlns="http://schemas.openxmlformats.org/spreadsheetml/2006/main">
  <c r="M87" i="8" l="1"/>
  <c r="P87" i="8"/>
  <c r="J87" i="8"/>
  <c r="C59" i="8"/>
  <c r="K27" i="8" l="1"/>
  <c r="N27" i="8"/>
  <c r="H27" i="8"/>
  <c r="E27" i="8"/>
  <c r="H17" i="8"/>
  <c r="H25" i="8" s="1"/>
  <c r="K19" i="8"/>
  <c r="E19" i="8"/>
  <c r="E17" i="8"/>
  <c r="E25" i="8" s="1"/>
  <c r="E5" i="8"/>
  <c r="N17" i="8"/>
  <c r="N25" i="8" s="1"/>
  <c r="K17" i="8"/>
  <c r="K25" i="8" s="1"/>
  <c r="E7" i="8"/>
  <c r="F23" i="8" s="1"/>
  <c r="F24" i="8" s="1"/>
  <c r="D6" i="8"/>
  <c r="E6" i="8" l="1"/>
  <c r="D59" i="8"/>
  <c r="N12" i="8"/>
  <c r="K12" i="8"/>
  <c r="E12" i="8"/>
  <c r="H12" i="8"/>
  <c r="H18" i="8"/>
  <c r="H26" i="8" s="1"/>
  <c r="L16" i="8"/>
  <c r="I16" i="8"/>
  <c r="I17" i="8" s="1"/>
  <c r="O23" i="8"/>
  <c r="O27" i="8" s="1"/>
  <c r="O16" i="8"/>
  <c r="O17" i="8" s="1"/>
  <c r="I23" i="8"/>
  <c r="I24" i="8" s="1"/>
  <c r="L23" i="8"/>
  <c r="L24" i="8" s="1"/>
  <c r="F16" i="8"/>
  <c r="F17" i="8" s="1"/>
  <c r="E18" i="8"/>
  <c r="E26" i="8" s="1"/>
  <c r="F26" i="8" s="1"/>
  <c r="E50" i="8" s="1"/>
  <c r="F19" i="8"/>
  <c r="L19" i="8"/>
  <c r="F25" i="8"/>
  <c r="F27" i="8"/>
  <c r="N18" i="8"/>
  <c r="N26" i="8" s="1"/>
  <c r="K18" i="8"/>
  <c r="K26" i="8" s="1"/>
  <c r="E42" i="8" l="1"/>
  <c r="E43" i="8"/>
  <c r="E32" i="8"/>
  <c r="N51" i="8"/>
  <c r="N38" i="8"/>
  <c r="H42" i="8"/>
  <c r="E38" i="8"/>
  <c r="E51" i="8"/>
  <c r="N42" i="8"/>
  <c r="I18" i="8"/>
  <c r="H49" i="8" s="1"/>
  <c r="I27" i="8"/>
  <c r="I26" i="8"/>
  <c r="H50" i="8" s="1"/>
  <c r="I25" i="8"/>
  <c r="F18" i="8"/>
  <c r="E49" i="8" s="1"/>
  <c r="E39" i="8"/>
  <c r="L25" i="8"/>
  <c r="N39" i="8"/>
  <c r="O18" i="8"/>
  <c r="N49" i="8" s="1"/>
  <c r="O24" i="8"/>
  <c r="L26" i="8"/>
  <c r="K50" i="8" s="1"/>
  <c r="L27" i="8"/>
  <c r="K51" i="8" s="1"/>
  <c r="L17" i="8"/>
  <c r="L18" i="8"/>
  <c r="K49" i="8" s="1"/>
  <c r="E44" i="8" l="1"/>
  <c r="E45" i="8" s="1"/>
  <c r="E87" i="8" s="1"/>
  <c r="H31" i="8"/>
  <c r="K38" i="8"/>
  <c r="K39" i="8" s="1"/>
  <c r="K43" i="8"/>
  <c r="K32" i="8"/>
  <c r="K42" i="8"/>
  <c r="K31" i="8"/>
  <c r="E31" i="8"/>
  <c r="E33" i="8" s="1"/>
  <c r="H51" i="8"/>
  <c r="H52" i="8" s="1"/>
  <c r="H53" i="8" s="1"/>
  <c r="I87" i="8" s="1"/>
  <c r="H38" i="8"/>
  <c r="H39" i="8" s="1"/>
  <c r="H43" i="8"/>
  <c r="H44" i="8" s="1"/>
  <c r="H45" i="8" s="1"/>
  <c r="H87" i="8" s="1"/>
  <c r="H32" i="8"/>
  <c r="N31" i="8"/>
  <c r="E52" i="8"/>
  <c r="E54" i="8" s="1"/>
  <c r="F62" i="8" s="1"/>
  <c r="O26" i="8"/>
  <c r="N50" i="8" s="1"/>
  <c r="N52" i="8" s="1"/>
  <c r="N54" i="8" s="1"/>
  <c r="O62" i="8" s="1"/>
  <c r="O25" i="8"/>
  <c r="K52" i="8"/>
  <c r="H33" i="8" l="1"/>
  <c r="H34" i="8" s="1"/>
  <c r="E46" i="8"/>
  <c r="E62" i="8" s="1"/>
  <c r="K44" i="8"/>
  <c r="K45" i="8" s="1"/>
  <c r="K87" i="8" s="1"/>
  <c r="K33" i="8"/>
  <c r="K35" i="8" s="1"/>
  <c r="E35" i="8"/>
  <c r="E34" i="8"/>
  <c r="N43" i="8"/>
  <c r="N44" i="8" s="1"/>
  <c r="N46" i="8" s="1"/>
  <c r="N62" i="8" s="1"/>
  <c r="N32" i="8"/>
  <c r="N33" i="8" s="1"/>
  <c r="H46" i="8"/>
  <c r="H62" i="8" s="1"/>
  <c r="E53" i="8"/>
  <c r="F87" i="8" s="1"/>
  <c r="H54" i="8"/>
  <c r="I62" i="8" s="1"/>
  <c r="K53" i="8"/>
  <c r="L87" i="8" s="1"/>
  <c r="K54" i="8"/>
  <c r="L62" i="8" s="1"/>
  <c r="N53" i="8"/>
  <c r="O87" i="8" s="1"/>
  <c r="H35" i="8" l="1"/>
  <c r="K34" i="8"/>
  <c r="K46" i="8"/>
  <c r="K62" i="8" s="1"/>
  <c r="N35" i="8"/>
  <c r="N34" i="8"/>
  <c r="N45" i="8"/>
  <c r="N87" i="8" s="1"/>
</calcChain>
</file>

<file path=xl/sharedStrings.xml><?xml version="1.0" encoding="utf-8"?>
<sst xmlns="http://schemas.openxmlformats.org/spreadsheetml/2006/main" count="173" uniqueCount="106">
  <si>
    <t>Total Investment ("the money")</t>
  </si>
  <si>
    <t>Calculation</t>
  </si>
  <si>
    <t>Share of total fund profits</t>
  </si>
  <si>
    <t>Return on investment</t>
  </si>
  <si>
    <t>ArrowCo Pension</t>
  </si>
  <si>
    <t>Return on Investment</t>
  </si>
  <si>
    <t>Pro Rata share to ArrowCo Pension</t>
  </si>
  <si>
    <t>Preferred return</t>
  </si>
  <si>
    <t>Residual split</t>
  </si>
  <si>
    <t>Promote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</si>
  <si>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</si>
  <si>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</si>
  <si>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</si>
  <si>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</si>
  <si>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</si>
  <si>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</si>
  <si>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</si>
  <si>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</si>
  <si>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</si>
  <si>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</si>
  <si>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</si>
  <si>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</si>
  <si>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</si>
  <si>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</si>
  <si>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</si>
  <si>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</si>
  <si>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</si>
  <si>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</si>
  <si>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</si>
  <si>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</si>
  <si>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</si>
  <si>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</si>
  <si>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</si>
  <si>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</si>
  <si>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Line</t>
  </si>
  <si>
    <t>Input</t>
  </si>
  <si>
    <t>M + N</t>
  </si>
  <si>
    <t>Line % * A</t>
  </si>
  <si>
    <t>ArrowCo Pension contribution</t>
  </si>
  <si>
    <t>Share</t>
  </si>
  <si>
    <t>Common Structure</t>
  </si>
  <si>
    <t>Alternative Structure</t>
  </si>
  <si>
    <t>Urban Renaissance (UR) contribution</t>
  </si>
  <si>
    <t>Pro Rata share to UR</t>
  </si>
  <si>
    <t>Promote to UR as Sponsor</t>
  </si>
  <si>
    <t>Y</t>
  </si>
  <si>
    <t>Z</t>
  </si>
  <si>
    <t>Line % * K</t>
  </si>
  <si>
    <t>P + Q</t>
  </si>
  <si>
    <t>Actual Fund Profits</t>
  </si>
  <si>
    <t>Applies globally across all structures and scenarios:</t>
  </si>
  <si>
    <t>80/20 Waterfall Structure</t>
  </si>
  <si>
    <t>Amount</t>
  </si>
  <si>
    <t>Distributed to "the money"</t>
  </si>
  <si>
    <t>Preferred Return Exceeded?</t>
  </si>
  <si>
    <t>To "the money"</t>
  </si>
  <si>
    <t>PREFERRED RETURN</t>
  </si>
  <si>
    <t>RESIDUAL SPLIT</t>
  </si>
  <si>
    <t>"The money"</t>
  </si>
  <si>
    <t>Total</t>
  </si>
  <si>
    <t>PROFIT SUMMARY</t>
  </si>
  <si>
    <t>UR Sponsor</t>
  </si>
  <si>
    <t>UR as "money" and Sponsor</t>
  </si>
  <si>
    <t>AA</t>
  </si>
  <si>
    <t>AB</t>
  </si>
  <si>
    <t>AC</t>
  </si>
  <si>
    <t>AD</t>
  </si>
  <si>
    <t>AE</t>
  </si>
  <si>
    <t>AF</t>
  </si>
  <si>
    <t>AG</t>
  </si>
  <si>
    <t>Targeted Preferred Return IRR to "the money"</t>
  </si>
  <si>
    <t>Line % * G</t>
  </si>
  <si>
    <t>Line % *D</t>
  </si>
  <si>
    <t>Greater of: 0, and E – D</t>
  </si>
  <si>
    <t>Lesser of: E, and Line % * D</t>
  </si>
  <si>
    <t>Line % * L</t>
  </si>
  <si>
    <t>H + I</t>
  </si>
  <si>
    <t>R / E</t>
  </si>
  <si>
    <t>R / A</t>
  </si>
  <si>
    <t>U / E</t>
  </si>
  <si>
    <t>W + X</t>
  </si>
  <si>
    <t>Y / B</t>
  </si>
  <si>
    <t>Y / E</t>
  </si>
  <si>
    <t>AB + AC + AD</t>
  </si>
  <si>
    <t>AE/ C</t>
  </si>
  <si>
    <t>AE/ E</t>
  </si>
  <si>
    <t>Yes if E &gt; D</t>
  </si>
  <si>
    <t>Scenario</t>
  </si>
  <si>
    <t>NA</t>
  </si>
  <si>
    <t>In Common, J + O; in Alternative, O</t>
  </si>
  <si>
    <t>Available to split</t>
  </si>
  <si>
    <t>Urban Fund Profit Splitting Under Different Waterfall Structure Scenarios ($ in MM)</t>
  </si>
  <si>
    <t>Share of capital invested</t>
  </si>
  <si>
    <t>UR</t>
  </si>
  <si>
    <t>ArrowCo</t>
  </si>
  <si>
    <t>Share of fund profits</t>
  </si>
  <si>
    <t>ROI</t>
  </si>
  <si>
    <t>Fund</t>
  </si>
  <si>
    <t xml:space="preserve"> * Is 80% if "the money" has all capital returned and achieves the Pref. Return; otherwise is 100%, not allowing any promote.</t>
  </si>
  <si>
    <t>COLLAPSE FOR FIGURE 19.2</t>
  </si>
  <si>
    <t>COLLAPSE FOR FIGURE 19.4</t>
  </si>
  <si>
    <t>Figure 19.5</t>
  </si>
  <si>
    <t>Figure 19.3</t>
  </si>
  <si>
    <t>Figures 19.3, 19.5 and 19.6</t>
  </si>
  <si>
    <t>Figure 19.6</t>
  </si>
  <si>
    <t>Figure 19.2 and 19.4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</si>
</sst>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6" formatCode="0.00%\ &quot;*&quot;"/>
    <numFmt numFmtId="167" formatCode="&quot;$&quot;#,##0.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14"/>
      <color theme="1"/>
      <name val="Garamond"/>
      <family val="2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F67B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3F67B1"/>
      </left>
      <right/>
      <top style="thick">
        <color rgb="FF3F67B1"/>
      </top>
      <bottom style="thick">
        <color rgb="FF3F67B1"/>
      </bottom>
      <diagonal/>
    </border>
    <border>
      <left/>
      <right/>
      <top style="thick">
        <color rgb="FF3F67B1"/>
      </top>
      <bottom style="thick">
        <color rgb="FF3F67B1"/>
      </bottom>
      <diagonal/>
    </border>
    <border>
      <left/>
      <right style="thick">
        <color rgb="FF3F67B1"/>
      </right>
      <top/>
      <bottom/>
      <diagonal/>
    </border>
    <border>
      <left/>
      <right style="thick">
        <color rgb="FF3F67B1"/>
      </right>
      <top style="thick">
        <color rgb="FF3F67B1"/>
      </top>
      <bottom style="thick">
        <color rgb="FF3F67B1"/>
      </bottom>
      <diagonal/>
    </border>
    <border>
      <left style="thick">
        <color rgb="FF3F67B1"/>
      </left>
      <right/>
      <top/>
      <bottom/>
      <diagonal/>
    </border>
    <border>
      <left style="thick">
        <color rgb="FF3F67B1"/>
      </left>
      <right/>
      <top/>
      <bottom style="thick">
        <color rgb="FF3F67B1"/>
      </bottom>
      <diagonal/>
    </border>
    <border>
      <left/>
      <right/>
      <top/>
      <bottom style="thick">
        <color rgb="FF3F67B1"/>
      </bottom>
      <diagonal/>
    </border>
    <border>
      <left/>
      <right style="thick">
        <color rgb="FF3F67B1"/>
      </right>
      <top/>
      <bottom style="thick">
        <color rgb="FF3F67B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3F67B1"/>
      </left>
      <right/>
      <top style="thick">
        <color rgb="FF3F67B1"/>
      </top>
      <bottom/>
      <diagonal/>
    </border>
    <border>
      <left/>
      <right/>
      <top style="thick">
        <color rgb="FF3F67B1"/>
      </top>
      <bottom/>
      <diagonal/>
    </border>
    <border>
      <left/>
      <right style="thick">
        <color rgb="FF3F67B1"/>
      </right>
      <top style="thick">
        <color rgb="FF3F67B1"/>
      </top>
      <bottom/>
      <diagonal/>
    </border>
  </borders>
  <cellStyleXfs count="3">
    <xf numFmtId="0" fontId="0" fillId="0" borderId="0"/>
    <xf numFmtId="0" fontId="7" fillId="0" borderId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6" xfId="0" applyFont="1" applyFill="1" applyBorder="1"/>
    <xf numFmtId="0" fontId="3" fillId="2" borderId="0" xfId="0" applyFont="1" applyFill="1" applyBorder="1"/>
    <xf numFmtId="0" fontId="3" fillId="2" borderId="6" xfId="0" applyFont="1" applyFill="1" applyBorder="1" applyAlignment="1">
      <alignment horizontal="left" indent="1"/>
    </xf>
    <xf numFmtId="0" fontId="1" fillId="2" borderId="4" xfId="0" applyFont="1" applyFill="1" applyBorder="1"/>
    <xf numFmtId="0" fontId="3" fillId="2" borderId="6" xfId="0" applyFont="1" applyFill="1" applyBorder="1" applyAlignment="1">
      <alignment horizontal="left" indent="2"/>
    </xf>
    <xf numFmtId="0" fontId="1" fillId="2" borderId="9" xfId="0" applyFont="1" applyFill="1" applyBorder="1"/>
    <xf numFmtId="8" fontId="3" fillId="2" borderId="0" xfId="0" applyNumberFormat="1" applyFont="1" applyFill="1" applyBorder="1" applyAlignment="1">
      <alignment horizontal="right"/>
    </xf>
    <xf numFmtId="8" fontId="3" fillId="2" borderId="0" xfId="0" applyNumberFormat="1" applyFont="1" applyFill="1" applyBorder="1" applyAlignment="1">
      <alignment horizontal="center"/>
    </xf>
    <xf numFmtId="8" fontId="3" fillId="2" borderId="1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8" xfId="0" applyFont="1" applyFill="1" applyBorder="1"/>
    <xf numFmtId="10" fontId="3" fillId="2" borderId="0" xfId="0" applyNumberFormat="1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 vertical="top"/>
    </xf>
    <xf numFmtId="0" fontId="3" fillId="2" borderId="0" xfId="0" quotePrefix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right" vertical="top"/>
    </xf>
    <xf numFmtId="10" fontId="3" fillId="2" borderId="0" xfId="0" applyNumberFormat="1" applyFont="1" applyFill="1" applyBorder="1" applyAlignment="1">
      <alignment horizontal="center" vertical="top"/>
    </xf>
    <xf numFmtId="0" fontId="1" fillId="2" borderId="6" xfId="0" applyFont="1" applyFill="1" applyBorder="1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10" fontId="3" fillId="2" borderId="1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/>
    <xf numFmtId="0" fontId="1" fillId="2" borderId="14" xfId="0" applyFont="1" applyFill="1" applyBorder="1" applyAlignment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6" xfId="0" applyFont="1" applyFill="1" applyBorder="1" applyAlignment="1"/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top"/>
    </xf>
    <xf numFmtId="8" fontId="3" fillId="2" borderId="11" xfId="0" applyNumberFormat="1" applyFont="1" applyFill="1" applyBorder="1" applyAlignment="1">
      <alignment horizontal="center"/>
    </xf>
    <xf numFmtId="8" fontId="3" fillId="2" borderId="13" xfId="0" applyNumberFormat="1" applyFont="1" applyFill="1" applyBorder="1" applyAlignment="1">
      <alignment horizontal="center"/>
    </xf>
    <xf numFmtId="8" fontId="5" fillId="2" borderId="0" xfId="0" applyNumberFormat="1" applyFont="1" applyFill="1" applyBorder="1" applyAlignment="1"/>
    <xf numFmtId="0" fontId="1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" fillId="2" borderId="7" xfId="0" applyFont="1" applyFill="1" applyBorder="1"/>
    <xf numFmtId="10" fontId="3" fillId="2" borderId="10" xfId="0" quotePrefix="1" applyNumberFormat="1" applyFont="1" applyFill="1" applyBorder="1" applyAlignment="1">
      <alignment horizontal="center"/>
    </xf>
    <xf numFmtId="10" fontId="3" fillId="2" borderId="10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6" fillId="2" borderId="0" xfId="0" applyFont="1" applyFill="1" applyBorder="1" applyAlignment="1">
      <alignment horizontal="right"/>
    </xf>
    <xf numFmtId="0" fontId="3" fillId="0" borderId="0" xfId="0" applyFont="1"/>
    <xf numFmtId="10" fontId="3" fillId="2" borderId="0" xfId="0" applyNumberFormat="1" applyFont="1" applyFill="1" applyAlignment="1">
      <alignment horizontal="center"/>
    </xf>
    <xf numFmtId="10" fontId="1" fillId="0" borderId="0" xfId="0" applyNumberFormat="1" applyFont="1"/>
    <xf numFmtId="10" fontId="3" fillId="2" borderId="0" xfId="0" applyNumberFormat="1" applyFont="1" applyFill="1"/>
    <xf numFmtId="0" fontId="0" fillId="3" borderId="0" xfId="0" applyFill="1"/>
    <xf numFmtId="0" fontId="6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8" fontId="5" fillId="2" borderId="0" xfId="0" applyNumberFormat="1" applyFont="1" applyFill="1" applyBorder="1" applyAlignment="1">
      <alignment horizontal="center"/>
    </xf>
    <xf numFmtId="8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167" fontId="5" fillId="2" borderId="0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</cellXfs>
  <cellStyles count="3">
    <cellStyle name="Normal" xfId="0" builtinId="0"/>
    <cellStyle name="Normal 12 2" xfId="1" xr:uid="{04F7FB16-76ED-4130-9E62-DC974B9F86F0}"/>
    <cellStyle name="Percent 7" xfId="2" xr:uid="{C567CB46-1803-4247-A628-6A7091A0A9E2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50000"/>
                    <a:lumOff val="50000"/>
                  </a:schemeClr>
                </a:solidFill>
              </a:rPr>
              <a:t>Share of Capital</a:t>
            </a:r>
            <a:r>
              <a:rPr lang="en-US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Invested</a:t>
            </a:r>
            <a:endParaRPr lang="en-US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A15-4D23-B2BA-BD216D8BAF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15-4D23-B2BA-BD216D8BAF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19.2 - 19.6'!$C$58:$D$58</c:f>
              <c:strCache>
                <c:ptCount val="2"/>
                <c:pt idx="0">
                  <c:v>ArrowCo</c:v>
                </c:pt>
                <c:pt idx="1">
                  <c:v>UR</c:v>
                </c:pt>
              </c:strCache>
            </c:strRef>
          </c:cat>
          <c:val>
            <c:numRef>
              <c:f>'Fig 19.2 - 19.6'!$C$59:$D$59</c:f>
              <c:numCache>
                <c:formatCode>0.00%</c:formatCode>
                <c:ptCount val="2"/>
                <c:pt idx="0">
                  <c:v>0.9</c:v>
                </c:pt>
                <c:pt idx="1">
                  <c:v>9.9999999999999978E-2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E-4491-A27C-39B4AECE0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50000"/>
                    <a:lumOff val="50000"/>
                  </a:schemeClr>
                </a:solidFill>
              </a:rPr>
              <a:t>Share of Fund Profits:</a:t>
            </a:r>
            <a:r>
              <a:rPr lang="en-US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Scenario 4</a:t>
            </a:r>
            <a:endParaRPr lang="en-US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BA-4DCF-B078-7A6491E5D4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5D-4E9C-B969-B088E0F942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19.2 - 19.6'!$N$61:$O$61</c:f>
              <c:strCache>
                <c:ptCount val="2"/>
                <c:pt idx="0">
                  <c:v>ArrowCo</c:v>
                </c:pt>
                <c:pt idx="1">
                  <c:v>UR</c:v>
                </c:pt>
              </c:strCache>
            </c:strRef>
          </c:cat>
          <c:val>
            <c:numRef>
              <c:f>'Fig 19.2 - 19.6'!$N$62:$O$62</c:f>
              <c:numCache>
                <c:formatCode>0.00%</c:formatCode>
                <c:ptCount val="2"/>
                <c:pt idx="0">
                  <c:v>0.78480000000000005</c:v>
                </c:pt>
                <c:pt idx="1">
                  <c:v>0.21519999999999995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D-4E9C-B969-B088E0F94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50000"/>
                    <a:lumOff val="50000"/>
                  </a:schemeClr>
                </a:solidFill>
              </a:rPr>
              <a:t>Share of Fund Profits:</a:t>
            </a:r>
            <a:r>
              <a:rPr lang="en-US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Scenario 3</a:t>
            </a:r>
            <a:endParaRPr lang="en-US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C9-4D72-9335-4305D1D08F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C9-4D72-9335-4305D1D08F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19.2 - 19.6'!$K$61:$L$61</c:f>
              <c:strCache>
                <c:ptCount val="2"/>
                <c:pt idx="0">
                  <c:v>ArrowCo</c:v>
                </c:pt>
                <c:pt idx="1">
                  <c:v>UR</c:v>
                </c:pt>
              </c:strCache>
            </c:strRef>
          </c:cat>
          <c:val>
            <c:numRef>
              <c:f>'Fig 19.2 - 19.6'!$K$62:$L$62</c:f>
              <c:numCache>
                <c:formatCode>0.00%</c:formatCode>
                <c:ptCount val="2"/>
                <c:pt idx="0">
                  <c:v>0.72</c:v>
                </c:pt>
                <c:pt idx="1">
                  <c:v>0.27999999999999992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D-477F-8814-D857CFC94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50000"/>
                    <a:lumOff val="50000"/>
                  </a:schemeClr>
                </a:solidFill>
              </a:rPr>
              <a:t>Return on Investment:</a:t>
            </a:r>
            <a:r>
              <a:rPr lang="en-US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Scenario 4</a:t>
            </a:r>
            <a:endParaRPr lang="en-US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19.2 - 19.6'!$N$86:$P$86</c:f>
              <c:strCache>
                <c:ptCount val="3"/>
                <c:pt idx="0">
                  <c:v>ArrowCo</c:v>
                </c:pt>
                <c:pt idx="1">
                  <c:v>UR</c:v>
                </c:pt>
                <c:pt idx="2">
                  <c:v>Fund</c:v>
                </c:pt>
              </c:strCache>
            </c:strRef>
          </c:cat>
          <c:val>
            <c:numRef>
              <c:f>'Fig 19.2 - 19.6'!$N$87:$P$87</c:f>
              <c:numCache>
                <c:formatCode>0.00%</c:formatCode>
                <c:ptCount val="3"/>
                <c:pt idx="0">
                  <c:v>0.218</c:v>
                </c:pt>
                <c:pt idx="1">
                  <c:v>0.53800000000000003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5-4888-A73A-C838B32F1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2642448"/>
        <c:axId val="782649336"/>
      </c:barChart>
      <c:catAx>
        <c:axId val="78264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649336"/>
        <c:crosses val="autoZero"/>
        <c:auto val="1"/>
        <c:lblAlgn val="ctr"/>
        <c:lblOffset val="100"/>
        <c:noMultiLvlLbl val="0"/>
      </c:catAx>
      <c:valAx>
        <c:axId val="782649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64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50000"/>
                    <a:lumOff val="50000"/>
                  </a:schemeClr>
                </a:solidFill>
              </a:rPr>
              <a:t>Return on Investment:</a:t>
            </a:r>
            <a:r>
              <a:rPr lang="en-US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Scenario 3</a:t>
            </a:r>
            <a:endParaRPr lang="en-US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19.2 - 19.6'!$K$86:$M$86</c:f>
              <c:strCache>
                <c:ptCount val="3"/>
                <c:pt idx="0">
                  <c:v>ArrowCo</c:v>
                </c:pt>
                <c:pt idx="1">
                  <c:v>UR</c:v>
                </c:pt>
                <c:pt idx="2">
                  <c:v>Fund</c:v>
                </c:pt>
              </c:strCache>
            </c:strRef>
          </c:cat>
          <c:val>
            <c:numRef>
              <c:f>'Fig 19.2 - 19.6'!$K$87:$M$87</c:f>
              <c:numCache>
                <c:formatCode>0.00%</c:formatCode>
                <c:ptCount val="3"/>
                <c:pt idx="0">
                  <c:v>0.2</c:v>
                </c:pt>
                <c:pt idx="1">
                  <c:v>0.7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0-4A7D-BA03-A642AD3DE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2642448"/>
        <c:axId val="782649336"/>
      </c:barChart>
      <c:catAx>
        <c:axId val="78264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649336"/>
        <c:crosses val="autoZero"/>
        <c:auto val="1"/>
        <c:lblAlgn val="ctr"/>
        <c:lblOffset val="100"/>
        <c:noMultiLvlLbl val="0"/>
      </c:catAx>
      <c:valAx>
        <c:axId val="782649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64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50000"/>
                    <a:lumOff val="50000"/>
                  </a:schemeClr>
                </a:solidFill>
              </a:rPr>
              <a:t>Share of Fund Profits: Scenarios 1 and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4B-4B96-B154-9861409828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4B-4B96-B154-9861409828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19.2 - 19.6'!$E$61:$F$61</c:f>
              <c:strCache>
                <c:ptCount val="2"/>
                <c:pt idx="0">
                  <c:v>ArrowCo</c:v>
                </c:pt>
                <c:pt idx="1">
                  <c:v>UR</c:v>
                </c:pt>
              </c:strCache>
            </c:strRef>
          </c:cat>
          <c:val>
            <c:numRef>
              <c:f>'Fig 19.2 - 19.6'!$E$62:$F$62</c:f>
              <c:numCache>
                <c:formatCode>0.00%</c:formatCode>
                <c:ptCount val="2"/>
                <c:pt idx="0">
                  <c:v>0.89999999999999991</c:v>
                </c:pt>
                <c:pt idx="1">
                  <c:v>9.9999999999999978E-2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4B-4B96-B154-986140982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50000"/>
                    <a:lumOff val="50000"/>
                  </a:schemeClr>
                </a:solidFill>
              </a:rPr>
              <a:t>Return on Investment:</a:t>
            </a:r>
            <a:r>
              <a:rPr lang="en-US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Scenarios 1 and 2</a:t>
            </a:r>
            <a:endParaRPr lang="en-US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19.2 - 19.6'!$H$86:$J$86</c:f>
              <c:strCache>
                <c:ptCount val="3"/>
                <c:pt idx="0">
                  <c:v>ArrowCo</c:v>
                </c:pt>
                <c:pt idx="1">
                  <c:v>UR</c:v>
                </c:pt>
                <c:pt idx="2">
                  <c:v>Fund</c:v>
                </c:pt>
              </c:strCache>
            </c:strRef>
          </c:cat>
          <c:val>
            <c:numRef>
              <c:f>'Fig 19.2 - 19.6'!$H$87:$J$87</c:f>
              <c:numCache>
                <c:formatCode>0.00%</c:formatCode>
                <c:ptCount val="3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2-46D7-81E0-17B1D314E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2642448"/>
        <c:axId val="782649336"/>
      </c:barChart>
      <c:catAx>
        <c:axId val="78264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649336"/>
        <c:crosses val="autoZero"/>
        <c:auto val="1"/>
        <c:lblAlgn val="ctr"/>
        <c:lblOffset val="100"/>
        <c:noMultiLvlLbl val="0"/>
      </c:catAx>
      <c:valAx>
        <c:axId val="782649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64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592137</xdr:colOff>
      <xdr:row>5</xdr:row>
      <xdr:rowOff>1589</xdr:rowOff>
    </xdr:from>
    <xdr:to>
      <xdr:col>11</xdr:col>
      <xdr:colOff>98552</xdr:colOff>
      <xdr:row>39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6BF193-E1C7-4DB6-AF9A-6A69D69DD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3487" y="922339"/>
          <a:ext cx="5919915" cy="6335711"/>
        </a:xfrm>
        <a:prstGeom prst="rect">
          <a:avLst/>
        </a:prstGeom>
      </xdr:spPr>
    </xdr:pic>
    <xdr:clientData/>
  </xdr:twoCellAnchor>
  <xdr:oneCellAnchor>
    <xdr:from>
      <xdr:col>3</xdr:col>
      <xdr:colOff>486200</xdr:colOff>
      <xdr:row>45</xdr:row>
      <xdr:rowOff>30162</xdr:rowOff>
    </xdr:from>
    <xdr:ext cx="3523785" cy="24885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AA598F6-EA05-48A0-9CD3-59325F0985DC}"/>
            </a:ext>
          </a:extLst>
        </xdr:cNvPr>
        <xdr:cNvSpPr txBox="1"/>
      </xdr:nvSpPr>
      <xdr:spPr>
        <a:xfrm>
          <a:off x="2410250" y="8316912"/>
          <a:ext cx="3523785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000" b="0" baseline="0">
              <a:solidFill>
                <a:schemeClr val="bg1"/>
              </a:solidFill>
            </a:rPr>
            <a:t>Copyright © 2018 by Dr. Peter Linneman. All Rights Reserved.</a:t>
          </a:r>
        </a:p>
      </xdr:txBody>
    </xdr:sp>
    <xdr:clientData/>
  </xdr:oneCellAnchor>
  <xdr:oneCellAnchor>
    <xdr:from>
      <xdr:col>2</xdr:col>
      <xdr:colOff>251654</xdr:colOff>
      <xdr:row>40</xdr:row>
      <xdr:rowOff>28575</xdr:rowOff>
    </xdr:from>
    <xdr:ext cx="5336589" cy="84369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9C29385-6ACF-41F8-8749-BEA0587B007F}"/>
            </a:ext>
          </a:extLst>
        </xdr:cNvPr>
        <xdr:cNvSpPr txBox="1"/>
      </xdr:nvSpPr>
      <xdr:spPr>
        <a:xfrm>
          <a:off x="1534354" y="7394575"/>
          <a:ext cx="5336589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2400" b="0">
              <a:solidFill>
                <a:schemeClr val="bg1"/>
              </a:solidFill>
            </a:rPr>
            <a:t>Online</a:t>
          </a:r>
          <a:r>
            <a:rPr lang="en-US" sz="2400" b="0" baseline="0">
              <a:solidFill>
                <a:schemeClr val="bg1"/>
              </a:solidFill>
            </a:rPr>
            <a:t> Companion to </a:t>
          </a:r>
          <a:r>
            <a:rPr lang="en-US" sz="2400" b="0">
              <a:solidFill>
                <a:schemeClr val="bg1"/>
              </a:solidFill>
            </a:rPr>
            <a:t>Chapter</a:t>
          </a:r>
          <a:r>
            <a:rPr lang="en-US" sz="2400" b="0" baseline="0">
              <a:solidFill>
                <a:schemeClr val="bg1"/>
              </a:solidFill>
            </a:rPr>
            <a:t> 19 Figures </a:t>
          </a:r>
        </a:p>
        <a:p>
          <a:pPr algn="ctr"/>
          <a:r>
            <a:rPr lang="en-US" sz="2400" b="0" baseline="0">
              <a:solidFill>
                <a:schemeClr val="bg1"/>
              </a:solidFill>
            </a:rPr>
            <a:t>Real Estate Private Equity Funds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187097</xdr:colOff>
      <xdr:row>65</xdr:row>
      <xdr:rowOff>50346</xdr:rowOff>
    </xdr:from>
    <xdr:to>
      <xdr:col>8</xdr:col>
      <xdr:colOff>153079</xdr:colOff>
      <xdr:row>83</xdr:row>
      <xdr:rowOff>99332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9A61DC-F174-4726-9E7E-2F87B7D0F1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1517196</xdr:colOff>
      <xdr:row>65</xdr:row>
      <xdr:rowOff>75860</xdr:rowOff>
    </xdr:from>
    <xdr:to>
      <xdr:col>24</xdr:col>
      <xdr:colOff>410763</xdr:colOff>
      <xdr:row>83</xdr:row>
      <xdr:rowOff>123996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E22696A-339A-48D1-8FD7-645838FDBE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393754</xdr:colOff>
      <xdr:row>65</xdr:row>
      <xdr:rowOff>83513</xdr:rowOff>
    </xdr:from>
    <xdr:to>
      <xdr:col>17</xdr:col>
      <xdr:colOff>1343705</xdr:colOff>
      <xdr:row>83</xdr:row>
      <xdr:rowOff>131649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E96AA00-AF3C-4546-B984-BC85BBC31A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1338603</xdr:colOff>
      <xdr:row>90</xdr:row>
      <xdr:rowOff>45244</xdr:rowOff>
    </xdr:from>
    <xdr:to>
      <xdr:col>24</xdr:col>
      <xdr:colOff>232170</xdr:colOff>
      <xdr:row>108</xdr:row>
      <xdr:rowOff>94230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18494DA-E542-4AF1-AC32-51F2DDE519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284047</xdr:colOff>
      <xdr:row>90</xdr:row>
      <xdr:rowOff>36569</xdr:rowOff>
    </xdr:from>
    <xdr:to>
      <xdr:col>17</xdr:col>
      <xdr:colOff>1233998</xdr:colOff>
      <xdr:row>108</xdr:row>
      <xdr:rowOff>85555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E6C253F-60BE-4E1E-8F81-EA1B5C2A04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195792</xdr:colOff>
      <xdr:row>90</xdr:row>
      <xdr:rowOff>23434</xdr:rowOff>
    </xdr:from>
    <xdr:to>
      <xdr:col>8</xdr:col>
      <xdr:colOff>161774</xdr:colOff>
      <xdr:row>108</xdr:row>
      <xdr:rowOff>72421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AF0A377-7381-4B3B-9485-4E5BB5431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181429</xdr:colOff>
      <xdr:row>110</xdr:row>
      <xdr:rowOff>102054</xdr:rowOff>
    </xdr:from>
    <xdr:to>
      <xdr:col>8</xdr:col>
      <xdr:colOff>147411</xdr:colOff>
      <xdr:row>128</xdr:row>
      <xdr:rowOff>151040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50ECD5B-979E-402C-8A6A-802B1AE6A4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20_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m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IO-P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REIF &amp; S&amp;P"/>
      <sheetName val="REITs &amp; S&amp;P"/>
      <sheetName val="A"/>
    </sheetNames>
    <sheetDataSet>
      <sheetData sheetId="0">
        <row r="11">
          <cell r="D11">
            <v>0.10256580965724643</v>
          </cell>
        </row>
      </sheetData>
      <sheetData sheetId="1">
        <row r="11">
          <cell r="D11">
            <v>0.10256580965724643</v>
          </cell>
          <cell r="F11">
            <v>3.9374304347826112</v>
          </cell>
        </row>
        <row r="12">
          <cell r="D12">
            <v>9.9699466842594398E-2</v>
          </cell>
          <cell r="F12">
            <v>3.9434344565217412</v>
          </cell>
        </row>
        <row r="13">
          <cell r="D13">
            <v>9.6926697633896594E-2</v>
          </cell>
          <cell r="F13">
            <v>3.949438478260872</v>
          </cell>
        </row>
        <row r="14">
          <cell r="D14">
            <v>9.4255760498720725E-2</v>
          </cell>
          <cell r="F14">
            <v>3.955442500000002</v>
          </cell>
        </row>
        <row r="15">
          <cell r="D15">
            <v>9.1695554459503378E-2</v>
          </cell>
          <cell r="F15">
            <v>3.9614465217391328</v>
          </cell>
        </row>
        <row r="16">
          <cell r="D16">
            <v>8.9255608650344487E-2</v>
          </cell>
          <cell r="F16">
            <v>3.9674505434782628</v>
          </cell>
        </row>
        <row r="17">
          <cell r="D17">
            <v>8.6946048161577236E-2</v>
          </cell>
          <cell r="F17">
            <v>3.9734545652173923</v>
          </cell>
        </row>
        <row r="18">
          <cell r="D18">
            <v>8.4777529769104062E-2</v>
          </cell>
          <cell r="F18">
            <v>3.9794585869565231</v>
          </cell>
        </row>
        <row r="19">
          <cell r="D19">
            <v>8.2761141026761451E-2</v>
          </cell>
          <cell r="F19">
            <v>3.9854626086956535</v>
          </cell>
        </row>
        <row r="20">
          <cell r="D20">
            <v>8.0908256821018112E-2</v>
          </cell>
          <cell r="F20">
            <v>3.9914666304347839</v>
          </cell>
        </row>
        <row r="21">
          <cell r="D21">
            <v>7.9230349153871005E-2</v>
          </cell>
          <cell r="F21">
            <v>3.9974706521739138</v>
          </cell>
        </row>
        <row r="22">
          <cell r="D22">
            <v>7.7738748894852619E-2</v>
          </cell>
          <cell r="F22">
            <v>4.0034746739130451</v>
          </cell>
        </row>
        <row r="23">
          <cell r="D23">
            <v>7.6444362642995103E-2</v>
          </cell>
          <cell r="F23">
            <v>4.0094786956521746</v>
          </cell>
        </row>
        <row r="24">
          <cell r="D24">
            <v>7.5357353506573591E-2</v>
          </cell>
          <cell r="F24">
            <v>4.015482717391305</v>
          </cell>
        </row>
        <row r="25">
          <cell r="D25">
            <v>7.4486800995879857E-2</v>
          </cell>
          <cell r="F25">
            <v>4.0214867391304354</v>
          </cell>
        </row>
        <row r="26">
          <cell r="D26">
            <v>7.3840361355759068E-2</v>
          </cell>
          <cell r="F26">
            <v>4.0274907608695658</v>
          </cell>
        </row>
        <row r="27">
          <cell r="D27">
            <v>7.3423954232678723E-2</v>
          </cell>
          <cell r="F27">
            <v>4.0334947826086962</v>
          </cell>
        </row>
        <row r="28">
          <cell r="D28">
            <v>7.3241503211226341E-2</v>
          </cell>
          <cell r="F28">
            <v>4.0394988043478257</v>
          </cell>
        </row>
        <row r="29">
          <cell r="D29">
            <v>7.329475545754835E-2</v>
          </cell>
          <cell r="F29">
            <v>4.045502826086957</v>
          </cell>
        </row>
        <row r="30">
          <cell r="D30">
            <v>7.358319923724238E-2</v>
          </cell>
          <cell r="F30">
            <v>4.0515068478260865</v>
          </cell>
        </row>
        <row r="31">
          <cell r="D31">
            <v>7.4104088212849348E-2</v>
          </cell>
          <cell r="F31">
            <v>4.0575108695652169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REITs &amp; S&amp;P"/>
    </sheetNames>
    <sheetDataSet>
      <sheetData sheetId="0">
        <row r="171">
          <cell r="D171">
            <v>0</v>
          </cell>
          <cell r="E171">
            <v>0.19104004814636055</v>
          </cell>
        </row>
        <row r="172">
          <cell r="D172">
            <v>0.05</v>
          </cell>
          <cell r="E172">
            <v>0.17331256212247201</v>
          </cell>
        </row>
        <row r="173">
          <cell r="D173">
            <v>0.1</v>
          </cell>
          <cell r="E173">
            <v>0.16098670463276857</v>
          </cell>
        </row>
        <row r="174">
          <cell r="D174">
            <v>0.15000000000000002</v>
          </cell>
          <cell r="E174">
            <v>0.15532835618367249</v>
          </cell>
        </row>
        <row r="175">
          <cell r="D175">
            <v>0.2</v>
          </cell>
          <cell r="E175">
            <v>0.14993493952328116</v>
          </cell>
        </row>
        <row r="176">
          <cell r="D176">
            <v>0.25</v>
          </cell>
          <cell r="E176">
            <v>0.14737549187106463</v>
          </cell>
        </row>
        <row r="177">
          <cell r="D177">
            <v>0.3</v>
          </cell>
          <cell r="E177">
            <v>0.14738328611616652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60">
          <cell r="F60">
            <v>0.2</v>
          </cell>
        </row>
        <row r="135">
          <cell r="E135">
            <v>5.3792676242975117E-2</v>
          </cell>
        </row>
        <row r="136">
          <cell r="E136">
            <v>6.5681770075035173E-2</v>
          </cell>
        </row>
        <row r="137">
          <cell r="E137">
            <v>7.9037589924664753E-2</v>
          </cell>
        </row>
        <row r="138">
          <cell r="E138">
            <v>9.3672789192370182E-2</v>
          </cell>
        </row>
        <row r="139">
          <cell r="E139">
            <v>0.10935888548657445</v>
          </cell>
        </row>
        <row r="140">
          <cell r="E140">
            <v>0.12586561470778773</v>
          </cell>
        </row>
        <row r="141">
          <cell r="E141">
            <v>0.14298917762938032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8DECE-BCBD-4465-A0B7-1081CE9AB6BC}">
  <dimension ref="A1:AL247"/>
  <sheetViews>
    <sheetView tabSelected="1" zoomScaleNormal="100" workbookViewId="0">
      <selection activeCell="D8" sqref="D8"/>
    </sheetView>
  </sheetViews>
  <sheetFormatPr defaultColWidth="9.1796875" defaultRowHeight="14.5" x14ac:dyDescent="0.35"/>
  <cols>
    <col min="1" max="16384" width="9.1796875" style="2"/>
  </cols>
  <sheetData>
    <row r="1" spans="1:38" x14ac:dyDescent="0.3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38" x14ac:dyDescent="0.3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38" x14ac:dyDescent="0.3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38" x14ac:dyDescent="0.3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38" x14ac:dyDescent="0.3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</row>
    <row r="6" spans="1:38" x14ac:dyDescent="0.3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</row>
    <row r="7" spans="1:38" x14ac:dyDescent="0.3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</row>
    <row r="8" spans="1:38" x14ac:dyDescent="0.3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38" x14ac:dyDescent="0.3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</row>
    <row r="10" spans="1:38" x14ac:dyDescent="0.3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</row>
    <row r="11" spans="1:38" x14ac:dyDescent="0.3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</row>
    <row r="12" spans="1:38" x14ac:dyDescent="0.3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</row>
    <row r="13" spans="1:38" x14ac:dyDescent="0.3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</row>
    <row r="14" spans="1:38" x14ac:dyDescent="0.3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</row>
    <row r="15" spans="1:38" x14ac:dyDescent="0.3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</row>
    <row r="16" spans="1:38" x14ac:dyDescent="0.3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</row>
    <row r="17" spans="1:38" x14ac:dyDescent="0.3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</row>
    <row r="18" spans="1:38" x14ac:dyDescent="0.3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</row>
    <row r="19" spans="1:38" x14ac:dyDescent="0.3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</row>
    <row r="20" spans="1:38" x14ac:dyDescent="0.3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</row>
    <row r="21" spans="1:38" x14ac:dyDescent="0.3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</row>
    <row r="22" spans="1:38" x14ac:dyDescent="0.3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</row>
    <row r="23" spans="1:38" x14ac:dyDescent="0.3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  <row r="24" spans="1:38" x14ac:dyDescent="0.3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</row>
    <row r="25" spans="1:38" x14ac:dyDescent="0.3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</row>
    <row r="26" spans="1:38" x14ac:dyDescent="0.3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</row>
    <row r="27" spans="1:38" x14ac:dyDescent="0.3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</row>
    <row r="28" spans="1:38" x14ac:dyDescent="0.3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</row>
    <row r="29" spans="1:38" x14ac:dyDescent="0.3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</row>
    <row r="30" spans="1:38" x14ac:dyDescent="0.3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</row>
    <row r="31" spans="1:38" x14ac:dyDescent="0.3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</row>
    <row r="32" spans="1:38" x14ac:dyDescent="0.3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</row>
    <row r="33" spans="1:38" x14ac:dyDescent="0.3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</row>
    <row r="34" spans="1:38" x14ac:dyDescent="0.3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</row>
    <row r="35" spans="1:38" x14ac:dyDescent="0.3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</row>
    <row r="36" spans="1:38" x14ac:dyDescent="0.3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1:38" x14ac:dyDescent="0.3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1:38" x14ac:dyDescent="0.3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1:38" x14ac:dyDescent="0.3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1:38" x14ac:dyDescent="0.3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1:38" x14ac:dyDescent="0.3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1:38" x14ac:dyDescent="0.3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1:38" x14ac:dyDescent="0.3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1:38" x14ac:dyDescent="0.3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1:38" x14ac:dyDescent="0.3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1:38" x14ac:dyDescent="0.3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1:38" x14ac:dyDescent="0.3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1:38" x14ac:dyDescent="0.3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1:38" x14ac:dyDescent="0.3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1:38" x14ac:dyDescent="0.3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1:38" x14ac:dyDescent="0.3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1:38" x14ac:dyDescent="0.3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1:38" x14ac:dyDescent="0.3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1:38" x14ac:dyDescent="0.3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1:38" x14ac:dyDescent="0.3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1:38" x14ac:dyDescent="0.3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1:38" x14ac:dyDescent="0.3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1:38" x14ac:dyDescent="0.3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1:38" x14ac:dyDescent="0.3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1:38" x14ac:dyDescent="0.3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1:38" x14ac:dyDescent="0.3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1:38" x14ac:dyDescent="0.3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</row>
    <row r="63" spans="1:38" x14ac:dyDescent="0.3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</row>
    <row r="64" spans="1:38" x14ac:dyDescent="0.3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</row>
    <row r="65" spans="1:38" x14ac:dyDescent="0.3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</row>
    <row r="66" spans="1:38" x14ac:dyDescent="0.3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</row>
    <row r="67" spans="1:38" x14ac:dyDescent="0.3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</row>
    <row r="68" spans="1:38" x14ac:dyDescent="0.3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  <row r="69" spans="1:38" x14ac:dyDescent="0.3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</row>
    <row r="70" spans="1:38" x14ac:dyDescent="0.3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</row>
    <row r="71" spans="1:38" x14ac:dyDescent="0.3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</row>
    <row r="72" spans="1:38" x14ac:dyDescent="0.3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</row>
    <row r="73" spans="1:38" x14ac:dyDescent="0.3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</row>
    <row r="74" spans="1:38" x14ac:dyDescent="0.3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</row>
    <row r="75" spans="1:38" x14ac:dyDescent="0.3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</row>
    <row r="76" spans="1:38" x14ac:dyDescent="0.3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</row>
    <row r="77" spans="1:38" x14ac:dyDescent="0.3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</row>
    <row r="78" spans="1:38" x14ac:dyDescent="0.3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</row>
    <row r="79" spans="1:38" x14ac:dyDescent="0.3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</row>
    <row r="80" spans="1:38" x14ac:dyDescent="0.3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</row>
    <row r="81" spans="1:38" x14ac:dyDescent="0.3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</row>
    <row r="82" spans="1:38" x14ac:dyDescent="0.3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</row>
    <row r="83" spans="1:38" x14ac:dyDescent="0.3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</row>
    <row r="84" spans="1:38" x14ac:dyDescent="0.3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</row>
    <row r="85" spans="1:38" x14ac:dyDescent="0.3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</row>
    <row r="86" spans="1:38" x14ac:dyDescent="0.3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</row>
    <row r="87" spans="1:38" x14ac:dyDescent="0.3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</row>
    <row r="88" spans="1:38" x14ac:dyDescent="0.3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</row>
    <row r="89" spans="1:38" x14ac:dyDescent="0.3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</row>
    <row r="90" spans="1:38" x14ac:dyDescent="0.3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</row>
    <row r="91" spans="1:38" x14ac:dyDescent="0.3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</row>
    <row r="92" spans="1:38" x14ac:dyDescent="0.3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</row>
    <row r="93" spans="1:38" x14ac:dyDescent="0.3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</row>
    <row r="94" spans="1:38" x14ac:dyDescent="0.3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</row>
    <row r="95" spans="1:38" x14ac:dyDescent="0.3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</row>
    <row r="96" spans="1:38" x14ac:dyDescent="0.3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</row>
    <row r="97" spans="1:38" x14ac:dyDescent="0.3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</row>
    <row r="98" spans="1:38" x14ac:dyDescent="0.3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</row>
    <row r="99" spans="1:38" x14ac:dyDescent="0.3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</row>
    <row r="100" spans="1:38" x14ac:dyDescent="0.3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</row>
    <row r="101" spans="1:38" x14ac:dyDescent="0.3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</row>
    <row r="102" spans="1:38" x14ac:dyDescent="0.3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</row>
    <row r="103" spans="1:38" x14ac:dyDescent="0.3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</row>
    <row r="104" spans="1:38" x14ac:dyDescent="0.3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</row>
    <row r="105" spans="1:38" x14ac:dyDescent="0.3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</row>
    <row r="106" spans="1:38" x14ac:dyDescent="0.3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</row>
    <row r="107" spans="1:38" x14ac:dyDescent="0.3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</row>
    <row r="108" spans="1:38" x14ac:dyDescent="0.3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</row>
    <row r="109" spans="1:38" x14ac:dyDescent="0.3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</row>
    <row r="110" spans="1:38" x14ac:dyDescent="0.3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</row>
    <row r="111" spans="1:38" x14ac:dyDescent="0.3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</row>
    <row r="112" spans="1:38" x14ac:dyDescent="0.3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</row>
    <row r="113" spans="1:38" x14ac:dyDescent="0.3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</row>
    <row r="114" spans="1:38" x14ac:dyDescent="0.3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</row>
    <row r="115" spans="1:38" x14ac:dyDescent="0.3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</row>
    <row r="116" spans="1:38" x14ac:dyDescent="0.3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</row>
    <row r="117" spans="1:38" x14ac:dyDescent="0.3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</row>
    <row r="118" spans="1:38" x14ac:dyDescent="0.3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</row>
    <row r="119" spans="1:38" x14ac:dyDescent="0.3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</row>
    <row r="120" spans="1:38" x14ac:dyDescent="0.3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</row>
    <row r="121" spans="1:38" x14ac:dyDescent="0.3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</row>
    <row r="122" spans="1:38" x14ac:dyDescent="0.3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</row>
    <row r="123" spans="1:38" x14ac:dyDescent="0.3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</row>
    <row r="124" spans="1:38" x14ac:dyDescent="0.3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</row>
    <row r="125" spans="1:38" x14ac:dyDescent="0.3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</row>
    <row r="126" spans="1:38" x14ac:dyDescent="0.3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</row>
    <row r="127" spans="1:38" x14ac:dyDescent="0.3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</row>
    <row r="128" spans="1:38" x14ac:dyDescent="0.3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</row>
    <row r="129" spans="1:38" x14ac:dyDescent="0.3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</row>
    <row r="130" spans="1:38" x14ac:dyDescent="0.3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</row>
    <row r="131" spans="1:38" x14ac:dyDescent="0.3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</row>
    <row r="132" spans="1:38" x14ac:dyDescent="0.3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</row>
    <row r="133" spans="1:38" x14ac:dyDescent="0.3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</row>
    <row r="134" spans="1:38" x14ac:dyDescent="0.3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</row>
    <row r="135" spans="1:38" x14ac:dyDescent="0.3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</row>
    <row r="136" spans="1:38" x14ac:dyDescent="0.3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</row>
    <row r="137" spans="1:38" x14ac:dyDescent="0.3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</row>
    <row r="138" spans="1:38" x14ac:dyDescent="0.3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</row>
    <row r="139" spans="1:38" x14ac:dyDescent="0.3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</row>
    <row r="140" spans="1:38" x14ac:dyDescent="0.3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</row>
    <row r="141" spans="1:38" x14ac:dyDescent="0.3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</row>
    <row r="142" spans="1:38" x14ac:dyDescent="0.3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</row>
    <row r="143" spans="1:38" x14ac:dyDescent="0.3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</row>
    <row r="144" spans="1:38" x14ac:dyDescent="0.3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</row>
    <row r="145" spans="1:38" x14ac:dyDescent="0.3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</row>
    <row r="146" spans="1:38" x14ac:dyDescent="0.3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</row>
    <row r="147" spans="1:38" x14ac:dyDescent="0.3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</row>
    <row r="148" spans="1:38" x14ac:dyDescent="0.3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</row>
    <row r="149" spans="1:38" x14ac:dyDescent="0.3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</row>
    <row r="150" spans="1:38" x14ac:dyDescent="0.3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</row>
    <row r="151" spans="1:38" x14ac:dyDescent="0.3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</row>
    <row r="152" spans="1:38" x14ac:dyDescent="0.3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</row>
    <row r="153" spans="1:38" x14ac:dyDescent="0.3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</row>
    <row r="154" spans="1:38" x14ac:dyDescent="0.3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</row>
    <row r="155" spans="1:38" x14ac:dyDescent="0.3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</row>
    <row r="156" spans="1:38" x14ac:dyDescent="0.3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</row>
    <row r="157" spans="1:38" x14ac:dyDescent="0.3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</row>
    <row r="158" spans="1:38" x14ac:dyDescent="0.3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</row>
    <row r="159" spans="1:38" x14ac:dyDescent="0.3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</row>
    <row r="160" spans="1:38" x14ac:dyDescent="0.3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</row>
    <row r="161" spans="1:38" x14ac:dyDescent="0.3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</row>
    <row r="162" spans="1:38" x14ac:dyDescent="0.3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</row>
    <row r="163" spans="1:38" x14ac:dyDescent="0.3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</row>
    <row r="164" spans="1:38" x14ac:dyDescent="0.3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</row>
    <row r="165" spans="1:38" x14ac:dyDescent="0.3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</row>
    <row r="166" spans="1:38" x14ac:dyDescent="0.3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</row>
    <row r="167" spans="1:38" x14ac:dyDescent="0.3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</row>
    <row r="168" spans="1:38" x14ac:dyDescent="0.3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</row>
    <row r="169" spans="1:38" x14ac:dyDescent="0.3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</row>
    <row r="170" spans="1:38" x14ac:dyDescent="0.3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</row>
    <row r="171" spans="1:38" x14ac:dyDescent="0.3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</row>
    <row r="172" spans="1:38" x14ac:dyDescent="0.3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</row>
    <row r="173" spans="1:38" x14ac:dyDescent="0.3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</row>
    <row r="174" spans="1:38" x14ac:dyDescent="0.3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</row>
    <row r="175" spans="1:38" x14ac:dyDescent="0.3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</row>
    <row r="176" spans="1:38" x14ac:dyDescent="0.3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</row>
    <row r="177" spans="1:38" x14ac:dyDescent="0.3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</row>
    <row r="178" spans="1:38" x14ac:dyDescent="0.3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</row>
    <row r="179" spans="1:38" x14ac:dyDescent="0.3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</row>
    <row r="180" spans="1:38" x14ac:dyDescent="0.3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</row>
    <row r="181" spans="1:38" x14ac:dyDescent="0.3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</row>
    <row r="182" spans="1:38" x14ac:dyDescent="0.3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</row>
    <row r="183" spans="1:38" x14ac:dyDescent="0.3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</row>
    <row r="184" spans="1:38" x14ac:dyDescent="0.3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</row>
    <row r="185" spans="1:38" x14ac:dyDescent="0.3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</row>
    <row r="186" spans="1:38" x14ac:dyDescent="0.3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</row>
    <row r="187" spans="1:38" x14ac:dyDescent="0.3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</row>
    <row r="188" spans="1:38" x14ac:dyDescent="0.3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</row>
    <row r="189" spans="1:38" x14ac:dyDescent="0.3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</row>
    <row r="190" spans="1:38" x14ac:dyDescent="0.3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</row>
    <row r="191" spans="1:38" x14ac:dyDescent="0.3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</row>
    <row r="192" spans="1:38" x14ac:dyDescent="0.3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</row>
    <row r="193" spans="1:38" x14ac:dyDescent="0.3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</row>
    <row r="194" spans="1:38" x14ac:dyDescent="0.3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</row>
    <row r="195" spans="1:38" x14ac:dyDescent="0.3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</row>
    <row r="196" spans="1:38" x14ac:dyDescent="0.3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</row>
    <row r="197" spans="1:38" x14ac:dyDescent="0.3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</row>
    <row r="198" spans="1:38" x14ac:dyDescent="0.3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</row>
    <row r="199" spans="1:38" x14ac:dyDescent="0.3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</row>
    <row r="200" spans="1:38" x14ac:dyDescent="0.3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</row>
    <row r="201" spans="1:38" x14ac:dyDescent="0.3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</row>
    <row r="202" spans="1:38" x14ac:dyDescent="0.3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</row>
    <row r="203" spans="1:38" x14ac:dyDescent="0.3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</row>
    <row r="204" spans="1:38" x14ac:dyDescent="0.3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</row>
    <row r="205" spans="1:38" x14ac:dyDescent="0.3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</row>
    <row r="206" spans="1:38" x14ac:dyDescent="0.3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</row>
    <row r="207" spans="1:38" x14ac:dyDescent="0.3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</row>
    <row r="208" spans="1:38" x14ac:dyDescent="0.3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</row>
    <row r="209" spans="1:38" x14ac:dyDescent="0.3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</row>
    <row r="210" spans="1:38" x14ac:dyDescent="0.3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</row>
    <row r="211" spans="1:38" x14ac:dyDescent="0.3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</row>
    <row r="212" spans="1:38" x14ac:dyDescent="0.3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</row>
    <row r="213" spans="1:38" x14ac:dyDescent="0.3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</row>
    <row r="214" spans="1:38" x14ac:dyDescent="0.3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</row>
    <row r="215" spans="1:38" x14ac:dyDescent="0.3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</row>
    <row r="216" spans="1:38" x14ac:dyDescent="0.3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</row>
    <row r="217" spans="1:38" x14ac:dyDescent="0.3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</row>
    <row r="218" spans="1:38" x14ac:dyDescent="0.3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</row>
    <row r="219" spans="1:38" x14ac:dyDescent="0.3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</row>
    <row r="220" spans="1:38" x14ac:dyDescent="0.3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</row>
    <row r="221" spans="1:38" x14ac:dyDescent="0.3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</row>
    <row r="222" spans="1:38" x14ac:dyDescent="0.3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</row>
    <row r="223" spans="1:38" x14ac:dyDescent="0.3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</row>
    <row r="224" spans="1:38" x14ac:dyDescent="0.3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</row>
    <row r="225" spans="1:38" x14ac:dyDescent="0.3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</row>
    <row r="226" spans="1:38" x14ac:dyDescent="0.3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</row>
    <row r="227" spans="1:38" x14ac:dyDescent="0.3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</row>
    <row r="228" spans="1:38" x14ac:dyDescent="0.3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</row>
    <row r="229" spans="1:38" x14ac:dyDescent="0.3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</row>
    <row r="230" spans="1:38" x14ac:dyDescent="0.3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</row>
    <row r="231" spans="1:38" x14ac:dyDescent="0.3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</row>
    <row r="232" spans="1:38" x14ac:dyDescent="0.3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</row>
    <row r="233" spans="1:38" x14ac:dyDescent="0.3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</row>
    <row r="234" spans="1:38" x14ac:dyDescent="0.3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</row>
    <row r="235" spans="1:38" x14ac:dyDescent="0.3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</row>
    <row r="236" spans="1:38" x14ac:dyDescent="0.3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</row>
    <row r="237" spans="1:38" x14ac:dyDescent="0.3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</row>
    <row r="238" spans="1:38" x14ac:dyDescent="0.3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</row>
    <row r="239" spans="1:38" x14ac:dyDescent="0.3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</row>
    <row r="240" spans="1:38" x14ac:dyDescent="0.3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</row>
    <row r="241" spans="1:38" x14ac:dyDescent="0.3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</row>
    <row r="242" spans="1:38" x14ac:dyDescent="0.3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</row>
    <row r="243" spans="1:38" x14ac:dyDescent="0.3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</row>
    <row r="244" spans="1:38" x14ac:dyDescent="0.3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</row>
    <row r="245" spans="1:38" x14ac:dyDescent="0.3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</row>
    <row r="246" spans="1:38" x14ac:dyDescent="0.3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</row>
    <row r="247" spans="1:38" x14ac:dyDescent="0.3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</row>
  </sheetData>
  <pageMargins left="0.7" right="0.7" top="0.75" bottom="0.7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D47AE-BE49-4B64-8147-5F28E9890BD8}">
  <sheetPr>
    <pageSetUpPr fitToPage="1"/>
  </sheetPr>
  <dimension ref="A1:S110"/>
  <sheetViews>
    <sheetView zoomScaleNormal="100" workbookViewId="0"/>
  </sheetViews>
  <sheetFormatPr defaultColWidth="9.08984375" defaultRowHeight="12" outlineLevelCol="1" x14ac:dyDescent="0.3"/>
  <cols>
    <col min="1" max="1" width="3.54296875" style="1" customWidth="1"/>
    <col min="2" max="2" width="24.453125" style="1" customWidth="1"/>
    <col min="3" max="3" width="7.90625" style="1" customWidth="1"/>
    <col min="4" max="4" width="6.81640625" style="1" customWidth="1"/>
    <col min="5" max="6" width="7.54296875" style="1" customWidth="1" outlineLevel="1"/>
    <col min="7" max="7" width="2.26953125" style="1" customWidth="1" outlineLevel="1"/>
    <col min="8" max="9" width="7.54296875" style="1" customWidth="1" outlineLevel="1"/>
    <col min="10" max="10" width="2.26953125" style="1" customWidth="1"/>
    <col min="11" max="12" width="7.54296875" style="1" customWidth="1" outlineLevel="1"/>
    <col min="13" max="13" width="2.26953125" style="1" customWidth="1" outlineLevel="1"/>
    <col min="14" max="15" width="7.54296875" style="1" customWidth="1" outlineLevel="1"/>
    <col min="16" max="16" width="1.6328125" style="1" customWidth="1"/>
    <col min="17" max="17" width="6.6328125" style="1" customWidth="1"/>
    <col min="18" max="18" width="24.6328125" style="1" customWidth="1"/>
    <col min="19" max="16384" width="9.08984375" style="1"/>
  </cols>
  <sheetData>
    <row r="1" spans="1:18" ht="12.5" thickBot="1" x14ac:dyDescent="0.35">
      <c r="A1" s="54" t="s">
        <v>105</v>
      </c>
      <c r="B1" s="49"/>
      <c r="E1" s="58" t="s">
        <v>100</v>
      </c>
      <c r="F1" s="58"/>
      <c r="G1" s="58"/>
      <c r="H1" s="58"/>
      <c r="I1" s="58"/>
      <c r="J1" s="58"/>
      <c r="K1" s="58" t="s">
        <v>99</v>
      </c>
      <c r="L1" s="58"/>
      <c r="M1" s="58"/>
      <c r="N1" s="58"/>
      <c r="O1" s="58"/>
      <c r="P1" s="58"/>
    </row>
    <row r="2" spans="1:18" ht="15" customHeight="1" thickTop="1" thickBot="1" x14ac:dyDescent="0.35">
      <c r="B2" s="55" t="s">
        <v>91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25" t="s">
        <v>34</v>
      </c>
      <c r="R2" s="25" t="s">
        <v>1</v>
      </c>
    </row>
    <row r="3" spans="1:18" ht="20.75" customHeight="1" thickTop="1" x14ac:dyDescent="0.3">
      <c r="B3" s="30"/>
      <c r="C3" s="31"/>
      <c r="D3" s="31"/>
      <c r="E3" s="65" t="s">
        <v>50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32"/>
      <c r="Q3" s="29"/>
      <c r="R3" s="24"/>
    </row>
    <row r="4" spans="1:18" ht="16.25" customHeight="1" x14ac:dyDescent="0.3">
      <c r="B4" s="5" t="s">
        <v>0</v>
      </c>
      <c r="C4" s="24"/>
      <c r="D4" s="16" t="s">
        <v>39</v>
      </c>
      <c r="E4" s="60">
        <v>100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"/>
      <c r="Q4" s="25" t="s">
        <v>10</v>
      </c>
      <c r="R4" s="25" t="s">
        <v>35</v>
      </c>
    </row>
    <row r="5" spans="1:18" x14ac:dyDescent="0.3">
      <c r="B5" s="7" t="s">
        <v>38</v>
      </c>
      <c r="C5" s="24"/>
      <c r="D5" s="15">
        <v>0.9</v>
      </c>
      <c r="E5" s="61">
        <f>D5*E4</f>
        <v>90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"/>
      <c r="Q5" s="25" t="s">
        <v>11</v>
      </c>
      <c r="R5" s="25" t="s">
        <v>37</v>
      </c>
    </row>
    <row r="6" spans="1:18" x14ac:dyDescent="0.3">
      <c r="B6" s="7" t="s">
        <v>42</v>
      </c>
      <c r="C6" s="24"/>
      <c r="D6" s="14">
        <f>1-D5</f>
        <v>9.9999999999999978E-2</v>
      </c>
      <c r="E6" s="61">
        <f>D6*E4</f>
        <v>9.9999999999999982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"/>
      <c r="Q6" s="25" t="s">
        <v>12</v>
      </c>
      <c r="R6" s="25" t="s">
        <v>37</v>
      </c>
    </row>
    <row r="7" spans="1:18" x14ac:dyDescent="0.3">
      <c r="B7" s="5" t="s">
        <v>70</v>
      </c>
      <c r="C7" s="24"/>
      <c r="D7" s="15">
        <v>0.09</v>
      </c>
      <c r="E7" s="61">
        <f>D7*E4</f>
        <v>9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"/>
      <c r="Q7" s="25" t="s">
        <v>13</v>
      </c>
      <c r="R7" s="25" t="s">
        <v>37</v>
      </c>
    </row>
    <row r="8" spans="1:18" ht="16.5" customHeight="1" x14ac:dyDescent="0.3">
      <c r="B8" s="7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6"/>
      <c r="Q8" s="29"/>
      <c r="R8" s="24"/>
    </row>
    <row r="9" spans="1:18" ht="16.5" customHeight="1" x14ac:dyDescent="0.3">
      <c r="B9" s="7"/>
      <c r="C9" s="17" t="s">
        <v>87</v>
      </c>
      <c r="D9" s="12"/>
      <c r="E9" s="62">
        <v>1</v>
      </c>
      <c r="F9" s="62"/>
      <c r="G9" s="12"/>
      <c r="H9" s="62">
        <v>2</v>
      </c>
      <c r="I9" s="62"/>
      <c r="J9" s="12"/>
      <c r="K9" s="62">
        <v>3</v>
      </c>
      <c r="L9" s="62"/>
      <c r="M9" s="12"/>
      <c r="N9" s="62">
        <v>4</v>
      </c>
      <c r="O9" s="62"/>
      <c r="P9" s="6"/>
      <c r="Q9" s="29"/>
      <c r="R9" s="24"/>
    </row>
    <row r="10" spans="1:18" x14ac:dyDescent="0.3">
      <c r="B10" s="33"/>
      <c r="C10" s="17" t="s">
        <v>51</v>
      </c>
      <c r="D10" s="12"/>
      <c r="E10" s="62" t="s">
        <v>40</v>
      </c>
      <c r="F10" s="62"/>
      <c r="G10" s="4"/>
      <c r="H10" s="62" t="s">
        <v>41</v>
      </c>
      <c r="I10" s="62"/>
      <c r="J10" s="4"/>
      <c r="K10" s="62" t="s">
        <v>40</v>
      </c>
      <c r="L10" s="62"/>
      <c r="M10" s="4"/>
      <c r="N10" s="62" t="s">
        <v>41</v>
      </c>
      <c r="O10" s="62"/>
      <c r="P10" s="6"/>
      <c r="Q10" s="29"/>
      <c r="R10" s="24"/>
    </row>
    <row r="11" spans="1:18" x14ac:dyDescent="0.3">
      <c r="B11" s="33"/>
      <c r="C11" s="17" t="s">
        <v>49</v>
      </c>
      <c r="D11" s="12"/>
      <c r="E11" s="64">
        <v>9</v>
      </c>
      <c r="F11" s="64"/>
      <c r="G11" s="12"/>
      <c r="H11" s="60">
        <v>9</v>
      </c>
      <c r="I11" s="60"/>
      <c r="J11" s="38"/>
      <c r="K11" s="60">
        <v>25</v>
      </c>
      <c r="L11" s="60"/>
      <c r="M11" s="38"/>
      <c r="N11" s="60">
        <v>25</v>
      </c>
      <c r="O11" s="60"/>
      <c r="P11" s="6"/>
      <c r="Q11" s="25" t="s">
        <v>14</v>
      </c>
      <c r="R11" s="25" t="s">
        <v>35</v>
      </c>
    </row>
    <row r="12" spans="1:18" x14ac:dyDescent="0.3">
      <c r="B12" s="3"/>
      <c r="C12" s="17" t="s">
        <v>54</v>
      </c>
      <c r="D12" s="4"/>
      <c r="E12" s="63" t="str">
        <f>IF(E11&gt;$E$7,"Yes","No")</f>
        <v>No</v>
      </c>
      <c r="F12" s="63"/>
      <c r="G12" s="4"/>
      <c r="H12" s="63" t="str">
        <f>IF(H11&gt;$E$7,"Yes","No")</f>
        <v>No</v>
      </c>
      <c r="I12" s="63"/>
      <c r="J12" s="28"/>
      <c r="K12" s="63" t="str">
        <f>IF(N11&gt;$E$7,"Yes","No")</f>
        <v>Yes</v>
      </c>
      <c r="L12" s="63"/>
      <c r="M12" s="28"/>
      <c r="N12" s="63" t="str">
        <f>IF(K11&gt;$E$7,"Yes","No")</f>
        <v>Yes</v>
      </c>
      <c r="O12" s="63"/>
      <c r="P12" s="34"/>
      <c r="Q12" s="25" t="s">
        <v>15</v>
      </c>
      <c r="R12" s="25" t="s">
        <v>86</v>
      </c>
    </row>
    <row r="13" spans="1:18" x14ac:dyDescent="0.3">
      <c r="B13" s="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34"/>
      <c r="Q13" s="29"/>
      <c r="R13" s="24"/>
    </row>
    <row r="14" spans="1:18" x14ac:dyDescent="0.3">
      <c r="B14" s="3"/>
      <c r="C14" s="17"/>
      <c r="D14" s="24"/>
      <c r="E14" s="59" t="s">
        <v>56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34"/>
      <c r="Q14" s="29"/>
      <c r="R14" s="24"/>
    </row>
    <row r="15" spans="1:18" x14ac:dyDescent="0.3">
      <c r="B15" s="3"/>
      <c r="C15" s="17"/>
      <c r="D15" s="24"/>
      <c r="E15" s="16" t="s">
        <v>39</v>
      </c>
      <c r="F15" s="16" t="s">
        <v>52</v>
      </c>
      <c r="G15" s="24"/>
      <c r="H15" s="16" t="s">
        <v>39</v>
      </c>
      <c r="I15" s="16" t="s">
        <v>52</v>
      </c>
      <c r="J15" s="24"/>
      <c r="K15" s="16" t="s">
        <v>39</v>
      </c>
      <c r="L15" s="16" t="s">
        <v>52</v>
      </c>
      <c r="M15" s="24"/>
      <c r="N15" s="16" t="s">
        <v>39</v>
      </c>
      <c r="O15" s="16" t="s">
        <v>52</v>
      </c>
      <c r="P15" s="34"/>
      <c r="Q15" s="29"/>
      <c r="R15" s="24"/>
    </row>
    <row r="16" spans="1:18" ht="15.25" customHeight="1" x14ac:dyDescent="0.3">
      <c r="B16" s="23"/>
      <c r="C16" s="17" t="s">
        <v>55</v>
      </c>
      <c r="D16" s="17"/>
      <c r="E16" s="44">
        <v>1</v>
      </c>
      <c r="F16" s="10">
        <f>MIN(E11,E16*E7)</f>
        <v>9</v>
      </c>
      <c r="G16" s="17"/>
      <c r="H16" s="15">
        <v>1</v>
      </c>
      <c r="I16" s="10">
        <f>MIN(H11,H16*E7)</f>
        <v>9</v>
      </c>
      <c r="J16" s="12"/>
      <c r="K16" s="44">
        <v>0.8</v>
      </c>
      <c r="L16" s="10">
        <f>MIN(K11,K16*E7)</f>
        <v>7.2</v>
      </c>
      <c r="M16" s="12"/>
      <c r="N16" s="15">
        <v>1</v>
      </c>
      <c r="O16" s="10">
        <f>MIN(N11,N16*E7)</f>
        <v>9</v>
      </c>
      <c r="P16" s="6"/>
      <c r="Q16" s="25" t="s">
        <v>16</v>
      </c>
      <c r="R16" s="25" t="s">
        <v>74</v>
      </c>
    </row>
    <row r="17" spans="2:18" x14ac:dyDescent="0.3">
      <c r="B17" s="23"/>
      <c r="C17" s="17" t="s">
        <v>6</v>
      </c>
      <c r="D17" s="17"/>
      <c r="E17" s="43">
        <f>D5</f>
        <v>0.9</v>
      </c>
      <c r="F17" s="36">
        <f>E17*F16</f>
        <v>8.1</v>
      </c>
      <c r="G17" s="17"/>
      <c r="H17" s="43">
        <f>D5</f>
        <v>0.9</v>
      </c>
      <c r="I17" s="36">
        <f>H17*I16</f>
        <v>8.1</v>
      </c>
      <c r="J17" s="12"/>
      <c r="K17" s="43">
        <f>D5</f>
        <v>0.9</v>
      </c>
      <c r="L17" s="36">
        <f>K17*L16</f>
        <v>6.48</v>
      </c>
      <c r="M17" s="12"/>
      <c r="N17" s="43">
        <f>D5</f>
        <v>0.9</v>
      </c>
      <c r="O17" s="36">
        <f>N17*O16</f>
        <v>8.1</v>
      </c>
      <c r="P17" s="6"/>
      <c r="Q17" s="25" t="s">
        <v>17</v>
      </c>
      <c r="R17" s="25" t="s">
        <v>71</v>
      </c>
    </row>
    <row r="18" spans="2:18" x14ac:dyDescent="0.3">
      <c r="B18" s="23"/>
      <c r="C18" s="17" t="s">
        <v>43</v>
      </c>
      <c r="D18" s="17"/>
      <c r="E18" s="27">
        <f>D6</f>
        <v>9.9999999999999978E-2</v>
      </c>
      <c r="F18" s="37">
        <f>E18*F16</f>
        <v>0.8999999999999998</v>
      </c>
      <c r="G18" s="17"/>
      <c r="H18" s="27">
        <f>D6</f>
        <v>9.9999999999999978E-2</v>
      </c>
      <c r="I18" s="37">
        <f>H18*I16</f>
        <v>0.8999999999999998</v>
      </c>
      <c r="J18" s="12"/>
      <c r="K18" s="27">
        <f>D6</f>
        <v>9.9999999999999978E-2</v>
      </c>
      <c r="L18" s="37">
        <f>K18*L16</f>
        <v>0.71999999999999986</v>
      </c>
      <c r="M18" s="12"/>
      <c r="N18" s="27">
        <f>D6</f>
        <v>9.9999999999999978E-2</v>
      </c>
      <c r="O18" s="37">
        <f>N18*O16</f>
        <v>0.8999999999999998</v>
      </c>
      <c r="P18" s="6"/>
      <c r="Q18" s="25" t="s">
        <v>18</v>
      </c>
      <c r="R18" s="25" t="s">
        <v>71</v>
      </c>
    </row>
    <row r="19" spans="2:18" x14ac:dyDescent="0.3">
      <c r="B19" s="23"/>
      <c r="C19" s="17" t="s">
        <v>44</v>
      </c>
      <c r="D19" s="17"/>
      <c r="E19" s="14">
        <f>1-E16</f>
        <v>0</v>
      </c>
      <c r="F19" s="10">
        <f>E19*E7</f>
        <v>0</v>
      </c>
      <c r="G19" s="17"/>
      <c r="H19" s="14" t="s">
        <v>88</v>
      </c>
      <c r="I19" s="10" t="s">
        <v>88</v>
      </c>
      <c r="J19" s="12"/>
      <c r="K19" s="14">
        <f>1-K16</f>
        <v>0.19999999999999996</v>
      </c>
      <c r="L19" s="10">
        <f>K19*E7</f>
        <v>1.7999999999999996</v>
      </c>
      <c r="M19" s="12"/>
      <c r="N19" s="14" t="s">
        <v>88</v>
      </c>
      <c r="O19" s="10" t="s">
        <v>88</v>
      </c>
      <c r="P19" s="6"/>
      <c r="Q19" s="25" t="s">
        <v>19</v>
      </c>
      <c r="R19" s="25" t="s">
        <v>72</v>
      </c>
    </row>
    <row r="20" spans="2:18" x14ac:dyDescent="0.3">
      <c r="B20" s="23"/>
      <c r="C20" s="17"/>
      <c r="D20" s="17"/>
      <c r="E20" s="14"/>
      <c r="F20" s="10"/>
      <c r="G20" s="17"/>
      <c r="H20" s="14"/>
      <c r="I20" s="10"/>
      <c r="J20" s="12"/>
      <c r="K20" s="15"/>
      <c r="L20" s="10"/>
      <c r="M20" s="12"/>
      <c r="N20" s="46"/>
      <c r="O20" s="10"/>
      <c r="P20" s="6"/>
      <c r="Q20" s="25"/>
      <c r="R20" s="25"/>
    </row>
    <row r="21" spans="2:18" x14ac:dyDescent="0.3">
      <c r="B21" s="23"/>
      <c r="C21" s="17"/>
      <c r="D21" s="17"/>
      <c r="E21" s="59" t="s">
        <v>57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"/>
      <c r="Q21" s="25"/>
      <c r="R21" s="25"/>
    </row>
    <row r="22" spans="2:18" x14ac:dyDescent="0.3">
      <c r="B22" s="23"/>
      <c r="C22" s="24"/>
      <c r="D22" s="39"/>
      <c r="E22" s="16" t="s">
        <v>39</v>
      </c>
      <c r="F22" s="16" t="s">
        <v>52</v>
      </c>
      <c r="G22" s="24"/>
      <c r="H22" s="16" t="s">
        <v>39</v>
      </c>
      <c r="I22" s="16" t="s">
        <v>52</v>
      </c>
      <c r="J22" s="24"/>
      <c r="K22" s="16" t="s">
        <v>39</v>
      </c>
      <c r="L22" s="16" t="s">
        <v>52</v>
      </c>
      <c r="M22" s="24"/>
      <c r="N22" s="16" t="s">
        <v>39</v>
      </c>
      <c r="O22" s="16" t="s">
        <v>52</v>
      </c>
      <c r="P22" s="6"/>
      <c r="Q22" s="29"/>
      <c r="R22" s="24"/>
    </row>
    <row r="23" spans="2:18" ht="15.25" customHeight="1" x14ac:dyDescent="0.3">
      <c r="B23" s="23"/>
      <c r="C23" s="17" t="s">
        <v>90</v>
      </c>
      <c r="D23" s="17"/>
      <c r="E23" s="12"/>
      <c r="F23" s="10">
        <f>MAX(0,E11-E7)</f>
        <v>0</v>
      </c>
      <c r="G23" s="17"/>
      <c r="H23" s="19"/>
      <c r="I23" s="10">
        <f>MAX(0,H11-E7)</f>
        <v>0</v>
      </c>
      <c r="J23" s="4"/>
      <c r="K23" s="4"/>
      <c r="L23" s="10">
        <f>MAX(0,K11-E7)</f>
        <v>16</v>
      </c>
      <c r="M23" s="4"/>
      <c r="N23" s="19"/>
      <c r="O23" s="10">
        <f>MAX(0,N11-E7)</f>
        <v>16</v>
      </c>
      <c r="P23" s="6"/>
      <c r="Q23" s="25" t="s">
        <v>20</v>
      </c>
      <c r="R23" s="25" t="s">
        <v>73</v>
      </c>
    </row>
    <row r="24" spans="2:18" x14ac:dyDescent="0.3">
      <c r="B24" s="23"/>
      <c r="C24" s="17" t="s">
        <v>53</v>
      </c>
      <c r="D24" s="17"/>
      <c r="E24" s="15">
        <v>0.8</v>
      </c>
      <c r="F24" s="10">
        <f>E24*F23</f>
        <v>0</v>
      </c>
      <c r="G24" s="17"/>
      <c r="H24" s="15">
        <v>0.8</v>
      </c>
      <c r="I24" s="10">
        <f>H24*I23</f>
        <v>0</v>
      </c>
      <c r="J24" s="12"/>
      <c r="K24" s="15">
        <v>0.8</v>
      </c>
      <c r="L24" s="10">
        <f>K24*L23</f>
        <v>12.8</v>
      </c>
      <c r="M24" s="12"/>
      <c r="N24" s="15">
        <v>0.8</v>
      </c>
      <c r="O24" s="10">
        <f>N24*O23</f>
        <v>12.8</v>
      </c>
      <c r="P24" s="6"/>
      <c r="Q24" s="25" t="s">
        <v>21</v>
      </c>
      <c r="R24" s="25" t="s">
        <v>47</v>
      </c>
    </row>
    <row r="25" spans="2:18" x14ac:dyDescent="0.3">
      <c r="B25" s="23"/>
      <c r="C25" s="17" t="s">
        <v>6</v>
      </c>
      <c r="D25" s="17"/>
      <c r="E25" s="43">
        <f>E17</f>
        <v>0.9</v>
      </c>
      <c r="F25" s="36">
        <f>E25*F24</f>
        <v>0</v>
      </c>
      <c r="G25" s="17"/>
      <c r="H25" s="42">
        <f>H17</f>
        <v>0.9</v>
      </c>
      <c r="I25" s="36">
        <f>H25*I24</f>
        <v>0</v>
      </c>
      <c r="J25" s="16"/>
      <c r="K25" s="43">
        <f>K17</f>
        <v>0.9</v>
      </c>
      <c r="L25" s="36">
        <f>K25*L24</f>
        <v>11.520000000000001</v>
      </c>
      <c r="M25" s="16"/>
      <c r="N25" s="42">
        <f>N17</f>
        <v>0.9</v>
      </c>
      <c r="O25" s="36">
        <f>N25*O24</f>
        <v>11.520000000000001</v>
      </c>
      <c r="P25" s="6"/>
      <c r="Q25" s="25" t="s">
        <v>22</v>
      </c>
      <c r="R25" s="25" t="s">
        <v>75</v>
      </c>
    </row>
    <row r="26" spans="2:18" x14ac:dyDescent="0.3">
      <c r="B26" s="23"/>
      <c r="C26" s="17" t="s">
        <v>43</v>
      </c>
      <c r="D26" s="17"/>
      <c r="E26" s="27">
        <f>E18</f>
        <v>9.9999999999999978E-2</v>
      </c>
      <c r="F26" s="37">
        <f>E26*F24</f>
        <v>0</v>
      </c>
      <c r="G26" s="17"/>
      <c r="H26" s="27">
        <f>H18</f>
        <v>9.9999999999999978E-2</v>
      </c>
      <c r="I26" s="37">
        <f>H26*I24</f>
        <v>0</v>
      </c>
      <c r="J26" s="16"/>
      <c r="K26" s="27">
        <f>K18</f>
        <v>9.9999999999999978E-2</v>
      </c>
      <c r="L26" s="37">
        <f>K26*L24</f>
        <v>1.2799999999999998</v>
      </c>
      <c r="M26" s="16"/>
      <c r="N26" s="27">
        <f>N18</f>
        <v>9.9999999999999978E-2</v>
      </c>
      <c r="O26" s="37">
        <f>N26*O24</f>
        <v>1.2799999999999998</v>
      </c>
      <c r="P26" s="6"/>
      <c r="Q26" s="25" t="s">
        <v>23</v>
      </c>
      <c r="R26" s="25" t="s">
        <v>75</v>
      </c>
    </row>
    <row r="27" spans="2:18" x14ac:dyDescent="0.3">
      <c r="B27" s="23"/>
      <c r="C27" s="17" t="s">
        <v>44</v>
      </c>
      <c r="D27" s="17"/>
      <c r="E27" s="14">
        <f>1-E24</f>
        <v>0.19999999999999996</v>
      </c>
      <c r="F27" s="10">
        <f>E27*F23</f>
        <v>0</v>
      </c>
      <c r="G27" s="17"/>
      <c r="H27" s="14">
        <f>1-H24</f>
        <v>0.19999999999999996</v>
      </c>
      <c r="I27" s="10">
        <f>H27*I23</f>
        <v>0</v>
      </c>
      <c r="J27" s="16"/>
      <c r="K27" s="14">
        <f>1-K24</f>
        <v>0.19999999999999996</v>
      </c>
      <c r="L27" s="10">
        <f>K27*L23</f>
        <v>3.1999999999999993</v>
      </c>
      <c r="M27" s="16"/>
      <c r="N27" s="14">
        <f>1-N24</f>
        <v>0.19999999999999996</v>
      </c>
      <c r="O27" s="10">
        <f>N27*O23</f>
        <v>3.1999999999999993</v>
      </c>
      <c r="P27" s="6"/>
      <c r="Q27" s="25" t="s">
        <v>24</v>
      </c>
      <c r="R27" s="25" t="s">
        <v>47</v>
      </c>
    </row>
    <row r="28" spans="2:18" x14ac:dyDescent="0.3">
      <c r="B28" s="23"/>
      <c r="C28" s="39"/>
      <c r="D28" s="39"/>
      <c r="E28" s="12"/>
      <c r="F28" s="12"/>
      <c r="G28" s="39"/>
      <c r="H28" s="12"/>
      <c r="I28" s="12"/>
      <c r="J28" s="16"/>
      <c r="K28" s="12"/>
      <c r="L28" s="12"/>
      <c r="M28" s="16"/>
      <c r="N28" s="24"/>
      <c r="O28" s="24"/>
      <c r="P28" s="6"/>
      <c r="Q28" s="25"/>
      <c r="R28" s="25"/>
    </row>
    <row r="29" spans="2:18" x14ac:dyDescent="0.3">
      <c r="B29" s="23"/>
      <c r="C29" s="40"/>
      <c r="D29" s="40"/>
      <c r="E29" s="59" t="s">
        <v>60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6"/>
      <c r="Q29" s="29"/>
      <c r="R29" s="24"/>
    </row>
    <row r="30" spans="2:18" x14ac:dyDescent="0.3">
      <c r="B30" s="23"/>
      <c r="C30" s="48" t="s">
        <v>58</v>
      </c>
      <c r="D30" s="40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6"/>
      <c r="Q30" s="29"/>
      <c r="R30" s="24"/>
    </row>
    <row r="31" spans="2:18" x14ac:dyDescent="0.3">
      <c r="B31" s="23"/>
      <c r="C31" s="17" t="s">
        <v>7</v>
      </c>
      <c r="D31" s="40"/>
      <c r="E31" s="10">
        <f>F17+F18</f>
        <v>9</v>
      </c>
      <c r="F31" s="4"/>
      <c r="G31" s="17"/>
      <c r="H31" s="10">
        <f>+I17+I18</f>
        <v>9</v>
      </c>
      <c r="I31" s="9"/>
      <c r="J31" s="16"/>
      <c r="K31" s="10">
        <f>+L17+L18</f>
        <v>7.2</v>
      </c>
      <c r="L31" s="9"/>
      <c r="M31" s="16"/>
      <c r="N31" s="10">
        <f>+O17+O18</f>
        <v>9</v>
      </c>
      <c r="O31" s="12"/>
      <c r="P31" s="6"/>
      <c r="Q31" s="25" t="s">
        <v>25</v>
      </c>
      <c r="R31" s="25" t="s">
        <v>76</v>
      </c>
    </row>
    <row r="32" spans="2:18" x14ac:dyDescent="0.3">
      <c r="B32" s="23"/>
      <c r="C32" s="17" t="s">
        <v>8</v>
      </c>
      <c r="D32" s="40"/>
      <c r="E32" s="11">
        <f>F25+F26</f>
        <v>0</v>
      </c>
      <c r="F32" s="4"/>
      <c r="G32" s="17"/>
      <c r="H32" s="11">
        <f>I25+I26</f>
        <v>0</v>
      </c>
      <c r="I32" s="4"/>
      <c r="J32" s="16"/>
      <c r="K32" s="11">
        <f>L25+L26</f>
        <v>12.8</v>
      </c>
      <c r="L32" s="4"/>
      <c r="M32" s="16"/>
      <c r="N32" s="11">
        <f>O25+O26</f>
        <v>12.8</v>
      </c>
      <c r="O32" s="12"/>
      <c r="P32" s="6"/>
      <c r="Q32" s="25" t="s">
        <v>26</v>
      </c>
      <c r="R32" s="25" t="s">
        <v>36</v>
      </c>
    </row>
    <row r="33" spans="2:18" x14ac:dyDescent="0.3">
      <c r="B33" s="23"/>
      <c r="C33" s="17" t="s">
        <v>59</v>
      </c>
      <c r="D33" s="40"/>
      <c r="E33" s="10">
        <f>SUM(E31:E32)</f>
        <v>9</v>
      </c>
      <c r="F33" s="4"/>
      <c r="G33" s="17"/>
      <c r="H33" s="10">
        <f>SUM(H31:H32)</f>
        <v>9</v>
      </c>
      <c r="I33" s="4"/>
      <c r="J33" s="16"/>
      <c r="K33" s="10">
        <f>SUM(K31:K32)</f>
        <v>20</v>
      </c>
      <c r="L33" s="4"/>
      <c r="M33" s="16"/>
      <c r="N33" s="10">
        <f>SUM(N31:N32)</f>
        <v>21.8</v>
      </c>
      <c r="O33" s="12"/>
      <c r="P33" s="6"/>
      <c r="Q33" s="25" t="s">
        <v>27</v>
      </c>
      <c r="R33" s="25" t="s">
        <v>48</v>
      </c>
    </row>
    <row r="34" spans="2:18" x14ac:dyDescent="0.3">
      <c r="B34" s="23"/>
      <c r="C34" s="17" t="s">
        <v>5</v>
      </c>
      <c r="D34" s="40"/>
      <c r="E34" s="14">
        <f>E33/$E$4</f>
        <v>0.09</v>
      </c>
      <c r="F34" s="4"/>
      <c r="G34" s="17"/>
      <c r="H34" s="14">
        <f>H33/$E$4</f>
        <v>0.09</v>
      </c>
      <c r="I34" s="4"/>
      <c r="J34" s="16"/>
      <c r="K34" s="14">
        <f>K33/$E$4</f>
        <v>0.2</v>
      </c>
      <c r="L34" s="4"/>
      <c r="M34" s="16"/>
      <c r="N34" s="14">
        <f>N33/$E$4</f>
        <v>0.218</v>
      </c>
      <c r="O34" s="12"/>
      <c r="P34" s="6"/>
      <c r="Q34" s="25" t="s">
        <v>28</v>
      </c>
      <c r="R34" s="25" t="s">
        <v>78</v>
      </c>
    </row>
    <row r="35" spans="2:18" x14ac:dyDescent="0.3">
      <c r="B35" s="23"/>
      <c r="C35" s="21" t="s">
        <v>2</v>
      </c>
      <c r="D35" s="40"/>
      <c r="E35" s="22">
        <f>E33/E11</f>
        <v>1</v>
      </c>
      <c r="F35" s="4"/>
      <c r="G35" s="21"/>
      <c r="H35" s="22">
        <f>H33/H11</f>
        <v>1</v>
      </c>
      <c r="I35" s="4"/>
      <c r="J35" s="16"/>
      <c r="K35" s="22">
        <f>K33/K11</f>
        <v>0.8</v>
      </c>
      <c r="L35" s="4"/>
      <c r="M35" s="16"/>
      <c r="N35" s="22">
        <f>N33/N11</f>
        <v>0.872</v>
      </c>
      <c r="O35" s="12"/>
      <c r="P35" s="6"/>
      <c r="Q35" s="25" t="s">
        <v>29</v>
      </c>
      <c r="R35" s="25" t="s">
        <v>77</v>
      </c>
    </row>
    <row r="36" spans="2:18" x14ac:dyDescent="0.3">
      <c r="B36" s="23"/>
      <c r="C36" s="40"/>
      <c r="D36" s="40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6"/>
      <c r="Q36" s="29"/>
      <c r="R36" s="25"/>
    </row>
    <row r="37" spans="2:18" x14ac:dyDescent="0.3">
      <c r="B37" s="23"/>
      <c r="C37" s="48" t="s">
        <v>61</v>
      </c>
      <c r="D37" s="40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6"/>
      <c r="Q37" s="29"/>
      <c r="R37" s="25"/>
    </row>
    <row r="38" spans="2:18" x14ac:dyDescent="0.3">
      <c r="B38" s="23"/>
      <c r="C38" s="17" t="s">
        <v>9</v>
      </c>
      <c r="D38" s="40"/>
      <c r="E38" s="10">
        <f>F19+F27</f>
        <v>0</v>
      </c>
      <c r="F38" s="45"/>
      <c r="G38" s="45"/>
      <c r="H38" s="10">
        <f>I27</f>
        <v>0</v>
      </c>
      <c r="I38" s="45"/>
      <c r="J38" s="45"/>
      <c r="K38" s="10">
        <f>L19+L27</f>
        <v>4.9999999999999991</v>
      </c>
      <c r="L38" s="45"/>
      <c r="M38" s="45"/>
      <c r="N38" s="10">
        <f>O27</f>
        <v>3.1999999999999993</v>
      </c>
      <c r="O38" s="45"/>
      <c r="P38" s="6"/>
      <c r="Q38" s="26" t="s">
        <v>30</v>
      </c>
      <c r="R38" s="25" t="s">
        <v>89</v>
      </c>
    </row>
    <row r="39" spans="2:18" x14ac:dyDescent="0.3">
      <c r="B39" s="23"/>
      <c r="C39" s="21" t="s">
        <v>2</v>
      </c>
      <c r="D39" s="40"/>
      <c r="E39" s="14">
        <f>E38/E11</f>
        <v>0</v>
      </c>
      <c r="F39" s="45"/>
      <c r="G39" s="45"/>
      <c r="H39" s="14">
        <f>H38/H11</f>
        <v>0</v>
      </c>
      <c r="I39" s="45"/>
      <c r="J39" s="45"/>
      <c r="K39" s="14">
        <f>K38/K11</f>
        <v>0.19999999999999996</v>
      </c>
      <c r="L39" s="45"/>
      <c r="M39" s="45"/>
      <c r="N39" s="14">
        <f>N38/N11</f>
        <v>0.12799999999999997</v>
      </c>
      <c r="O39" s="45"/>
      <c r="P39" s="6"/>
      <c r="Q39" s="25" t="s">
        <v>31</v>
      </c>
      <c r="R39" s="25" t="s">
        <v>79</v>
      </c>
    </row>
    <row r="40" spans="2:18" x14ac:dyDescent="0.3">
      <c r="B40" s="23"/>
      <c r="C40" s="21"/>
      <c r="D40" s="40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6"/>
      <c r="Q40" s="29"/>
      <c r="R40" s="25"/>
    </row>
    <row r="41" spans="2:18" x14ac:dyDescent="0.3">
      <c r="B41" s="23"/>
      <c r="C41" s="48" t="s">
        <v>4</v>
      </c>
      <c r="D41" s="17"/>
      <c r="E41" s="10"/>
      <c r="F41" s="4"/>
      <c r="G41" s="17"/>
      <c r="H41" s="10"/>
      <c r="I41" s="9"/>
      <c r="J41" s="16"/>
      <c r="K41" s="10"/>
      <c r="L41" s="9"/>
      <c r="M41" s="16"/>
      <c r="N41" s="10"/>
      <c r="O41" s="4"/>
      <c r="P41" s="6"/>
      <c r="Q41" s="29"/>
      <c r="R41" s="25"/>
    </row>
    <row r="42" spans="2:18" x14ac:dyDescent="0.3">
      <c r="B42" s="23"/>
      <c r="C42" s="17" t="s">
        <v>7</v>
      </c>
      <c r="D42" s="17"/>
      <c r="E42" s="10">
        <f>F17</f>
        <v>8.1</v>
      </c>
      <c r="F42" s="4"/>
      <c r="G42" s="17"/>
      <c r="H42" s="10">
        <f>I17</f>
        <v>8.1</v>
      </c>
      <c r="I42" s="9"/>
      <c r="J42" s="16"/>
      <c r="K42" s="10">
        <f>L17</f>
        <v>6.48</v>
      </c>
      <c r="L42" s="9"/>
      <c r="M42" s="16"/>
      <c r="N42" s="10">
        <f>O17</f>
        <v>8.1</v>
      </c>
      <c r="O42" s="12"/>
      <c r="P42" s="6"/>
      <c r="Q42" s="25" t="s">
        <v>32</v>
      </c>
      <c r="R42" s="25" t="s">
        <v>17</v>
      </c>
    </row>
    <row r="43" spans="2:18" x14ac:dyDescent="0.3">
      <c r="B43" s="23"/>
      <c r="C43" s="17" t="s">
        <v>8</v>
      </c>
      <c r="D43" s="17"/>
      <c r="E43" s="11">
        <f>F25</f>
        <v>0</v>
      </c>
      <c r="F43" s="4"/>
      <c r="G43" s="17"/>
      <c r="H43" s="11">
        <f>I25</f>
        <v>0</v>
      </c>
      <c r="I43" s="4"/>
      <c r="J43" s="16"/>
      <c r="K43" s="11">
        <f>L25</f>
        <v>11.520000000000001</v>
      </c>
      <c r="L43" s="4"/>
      <c r="M43" s="16"/>
      <c r="N43" s="11">
        <f>O25</f>
        <v>11.520000000000001</v>
      </c>
      <c r="O43" s="12"/>
      <c r="P43" s="6"/>
      <c r="Q43" s="26" t="s">
        <v>33</v>
      </c>
      <c r="R43" s="25" t="s">
        <v>22</v>
      </c>
    </row>
    <row r="44" spans="2:18" x14ac:dyDescent="0.3">
      <c r="B44" s="23"/>
      <c r="C44" s="17" t="s">
        <v>59</v>
      </c>
      <c r="D44" s="39"/>
      <c r="E44" s="10">
        <f>SUM(E42:E43)</f>
        <v>8.1</v>
      </c>
      <c r="F44" s="4"/>
      <c r="G44" s="17"/>
      <c r="H44" s="10">
        <f>SUM(H42:H43)</f>
        <v>8.1</v>
      </c>
      <c r="I44" s="4"/>
      <c r="J44" s="16"/>
      <c r="K44" s="10">
        <f>SUM(K42:K43)</f>
        <v>18</v>
      </c>
      <c r="L44" s="4"/>
      <c r="M44" s="16"/>
      <c r="N44" s="10">
        <f>SUM(N42:N43)</f>
        <v>19.62</v>
      </c>
      <c r="O44" s="12"/>
      <c r="P44" s="6"/>
      <c r="Q44" s="26" t="s">
        <v>45</v>
      </c>
      <c r="R44" s="25" t="s">
        <v>80</v>
      </c>
    </row>
    <row r="45" spans="2:18" x14ac:dyDescent="0.3">
      <c r="B45" s="23"/>
      <c r="C45" s="17" t="s">
        <v>5</v>
      </c>
      <c r="D45" s="17"/>
      <c r="E45" s="14">
        <f>E44/E5</f>
        <v>0.09</v>
      </c>
      <c r="F45" s="4"/>
      <c r="G45" s="17"/>
      <c r="H45" s="14">
        <f>H44/E5</f>
        <v>0.09</v>
      </c>
      <c r="I45" s="4"/>
      <c r="J45" s="16"/>
      <c r="K45" s="14">
        <f>K44/E5</f>
        <v>0.2</v>
      </c>
      <c r="L45" s="4"/>
      <c r="M45" s="16"/>
      <c r="N45" s="14">
        <f>N44/E5</f>
        <v>0.218</v>
      </c>
      <c r="O45" s="12"/>
      <c r="P45" s="6"/>
      <c r="Q45" s="26" t="s">
        <v>46</v>
      </c>
      <c r="R45" s="25" t="s">
        <v>81</v>
      </c>
    </row>
    <row r="46" spans="2:18" x14ac:dyDescent="0.3">
      <c r="B46" s="23"/>
      <c r="C46" s="21" t="s">
        <v>2</v>
      </c>
      <c r="D46" s="21"/>
      <c r="E46" s="22">
        <f>E44/E11</f>
        <v>0.89999999999999991</v>
      </c>
      <c r="F46" s="4"/>
      <c r="G46" s="21"/>
      <c r="H46" s="22">
        <f>H44/H11</f>
        <v>0.89999999999999991</v>
      </c>
      <c r="I46" s="4"/>
      <c r="J46" s="16"/>
      <c r="K46" s="22">
        <f>K44/K11</f>
        <v>0.72</v>
      </c>
      <c r="L46" s="4"/>
      <c r="M46" s="16"/>
      <c r="N46" s="22">
        <f>N44/N11</f>
        <v>0.78480000000000005</v>
      </c>
      <c r="O46" s="12"/>
      <c r="P46" s="6"/>
      <c r="Q46" s="25" t="s">
        <v>63</v>
      </c>
      <c r="R46" s="25" t="s">
        <v>82</v>
      </c>
    </row>
    <row r="47" spans="2:18" x14ac:dyDescent="0.3">
      <c r="B47" s="23"/>
      <c r="C47" s="39"/>
      <c r="D47" s="39"/>
      <c r="E47" s="4"/>
      <c r="F47" s="4"/>
      <c r="G47" s="17"/>
      <c r="H47" s="4"/>
      <c r="I47" s="4"/>
      <c r="J47" s="4"/>
      <c r="K47" s="4"/>
      <c r="L47" s="4"/>
      <c r="M47" s="4"/>
      <c r="N47" s="4"/>
      <c r="O47" s="12"/>
      <c r="P47" s="6"/>
      <c r="Q47" s="29"/>
      <c r="R47" s="25"/>
    </row>
    <row r="48" spans="2:18" x14ac:dyDescent="0.3">
      <c r="B48" s="23"/>
      <c r="C48" s="48" t="s">
        <v>62</v>
      </c>
      <c r="D48" s="17"/>
      <c r="E48" s="4"/>
      <c r="F48" s="4"/>
      <c r="G48" s="17"/>
      <c r="H48" s="4"/>
      <c r="I48" s="4"/>
      <c r="J48" s="16"/>
      <c r="K48" s="4"/>
      <c r="L48" s="4"/>
      <c r="M48" s="16"/>
      <c r="N48" s="4"/>
      <c r="O48" s="12"/>
      <c r="P48" s="6"/>
      <c r="Q48" s="29"/>
      <c r="R48" s="25"/>
    </row>
    <row r="49" spans="2:18" ht="11.65" customHeight="1" x14ac:dyDescent="0.3">
      <c r="B49" s="23"/>
      <c r="C49" s="17" t="s">
        <v>7</v>
      </c>
      <c r="D49" s="17"/>
      <c r="E49" s="10">
        <f>F18</f>
        <v>0.8999999999999998</v>
      </c>
      <c r="F49" s="4"/>
      <c r="G49" s="17"/>
      <c r="H49" s="10">
        <f>I18</f>
        <v>0.8999999999999998</v>
      </c>
      <c r="I49" s="4"/>
      <c r="J49" s="16"/>
      <c r="K49" s="10">
        <f>L18</f>
        <v>0.71999999999999986</v>
      </c>
      <c r="L49" s="4"/>
      <c r="M49" s="16"/>
      <c r="N49" s="10">
        <f>O18</f>
        <v>0.8999999999999998</v>
      </c>
      <c r="O49" s="12"/>
      <c r="P49" s="6"/>
      <c r="Q49" s="26" t="s">
        <v>64</v>
      </c>
      <c r="R49" s="25" t="s">
        <v>18</v>
      </c>
    </row>
    <row r="50" spans="2:18" x14ac:dyDescent="0.3">
      <c r="B50" s="23"/>
      <c r="C50" s="17" t="s">
        <v>8</v>
      </c>
      <c r="D50" s="17"/>
      <c r="E50" s="10">
        <f>F26</f>
        <v>0</v>
      </c>
      <c r="F50" s="4"/>
      <c r="G50" s="17"/>
      <c r="H50" s="10">
        <f>I26</f>
        <v>0</v>
      </c>
      <c r="I50" s="4"/>
      <c r="J50" s="16"/>
      <c r="K50" s="10">
        <f>L26</f>
        <v>1.2799999999999998</v>
      </c>
      <c r="L50" s="4"/>
      <c r="M50" s="16"/>
      <c r="N50" s="10">
        <f>O26</f>
        <v>1.2799999999999998</v>
      </c>
      <c r="O50" s="12"/>
      <c r="P50" s="6"/>
      <c r="Q50" s="25" t="s">
        <v>65</v>
      </c>
      <c r="R50" s="25" t="s">
        <v>23</v>
      </c>
    </row>
    <row r="51" spans="2:18" x14ac:dyDescent="0.3">
      <c r="B51" s="23"/>
      <c r="C51" s="17" t="s">
        <v>9</v>
      </c>
      <c r="D51" s="17"/>
      <c r="E51" s="11">
        <f>F19+F27</f>
        <v>0</v>
      </c>
      <c r="F51" s="4"/>
      <c r="G51" s="17"/>
      <c r="H51" s="11">
        <f>I27</f>
        <v>0</v>
      </c>
      <c r="I51" s="4"/>
      <c r="J51" s="16"/>
      <c r="K51" s="11">
        <f>L19+L27</f>
        <v>4.9999999999999991</v>
      </c>
      <c r="L51" s="4"/>
      <c r="M51" s="16"/>
      <c r="N51" s="11">
        <f>O27</f>
        <v>3.1999999999999993</v>
      </c>
      <c r="O51" s="12"/>
      <c r="P51" s="6"/>
      <c r="Q51" s="25" t="s">
        <v>66</v>
      </c>
      <c r="R51" s="25" t="s">
        <v>89</v>
      </c>
    </row>
    <row r="52" spans="2:18" x14ac:dyDescent="0.3">
      <c r="B52" s="23"/>
      <c r="C52" s="17" t="s">
        <v>59</v>
      </c>
      <c r="D52" s="17"/>
      <c r="E52" s="10">
        <f>SUM(E49:E51)</f>
        <v>0.8999999999999998</v>
      </c>
      <c r="F52" s="4"/>
      <c r="G52" s="17"/>
      <c r="H52" s="10">
        <f>SUM(H49:H51)</f>
        <v>0.8999999999999998</v>
      </c>
      <c r="I52" s="4"/>
      <c r="J52" s="35"/>
      <c r="K52" s="10">
        <f>SUM(K49:K51)</f>
        <v>6.9999999999999982</v>
      </c>
      <c r="L52" s="4"/>
      <c r="M52" s="35"/>
      <c r="N52" s="10">
        <f>SUM(N49:N51)</f>
        <v>5.379999999999999</v>
      </c>
      <c r="O52" s="12"/>
      <c r="P52" s="6"/>
      <c r="Q52" s="26" t="s">
        <v>67</v>
      </c>
      <c r="R52" s="25" t="s">
        <v>83</v>
      </c>
    </row>
    <row r="53" spans="2:18" x14ac:dyDescent="0.3">
      <c r="B53" s="23"/>
      <c r="C53" s="17" t="s">
        <v>3</v>
      </c>
      <c r="D53" s="17"/>
      <c r="E53" s="14">
        <f>E52/E6</f>
        <v>0.09</v>
      </c>
      <c r="F53" s="4"/>
      <c r="G53" s="17"/>
      <c r="H53" s="14">
        <f>H52/E6</f>
        <v>0.09</v>
      </c>
      <c r="I53" s="4"/>
      <c r="J53" s="4"/>
      <c r="K53" s="14">
        <f>K52/E6</f>
        <v>0.7</v>
      </c>
      <c r="L53" s="4"/>
      <c r="M53" s="4"/>
      <c r="N53" s="14">
        <f>N52/E6</f>
        <v>0.53800000000000003</v>
      </c>
      <c r="O53" s="12"/>
      <c r="P53" s="6"/>
      <c r="Q53" s="26" t="s">
        <v>68</v>
      </c>
      <c r="R53" s="25" t="s">
        <v>84</v>
      </c>
    </row>
    <row r="54" spans="2:18" ht="20.149999999999999" customHeight="1" thickBot="1" x14ac:dyDescent="0.35">
      <c r="B54" s="41"/>
      <c r="C54" s="18" t="s">
        <v>2</v>
      </c>
      <c r="D54" s="18"/>
      <c r="E54" s="20">
        <f>E52/E11</f>
        <v>9.9999999999999978E-2</v>
      </c>
      <c r="F54" s="47"/>
      <c r="G54" s="18"/>
      <c r="H54" s="20">
        <f>H52/H11</f>
        <v>9.9999999999999978E-2</v>
      </c>
      <c r="I54" s="47"/>
      <c r="J54" s="47"/>
      <c r="K54" s="20">
        <f>K52/K11</f>
        <v>0.27999999999999992</v>
      </c>
      <c r="L54" s="47"/>
      <c r="M54" s="47"/>
      <c r="N54" s="20">
        <f>N52/N11</f>
        <v>0.21519999999999995</v>
      </c>
      <c r="O54" s="13"/>
      <c r="P54" s="8"/>
      <c r="Q54" s="26" t="s">
        <v>69</v>
      </c>
      <c r="R54" s="26" t="s">
        <v>85</v>
      </c>
    </row>
    <row r="55" spans="2:18" ht="15.4" customHeight="1" thickTop="1" x14ac:dyDescent="0.3">
      <c r="B55" s="29" t="s">
        <v>98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8" spans="2:18" x14ac:dyDescent="0.3">
      <c r="B58" s="25"/>
      <c r="C58" s="25" t="s">
        <v>94</v>
      </c>
      <c r="D58" s="25" t="s">
        <v>93</v>
      </c>
      <c r="E58" s="25"/>
      <c r="F58" s="25"/>
      <c r="G58" s="29"/>
      <c r="H58" s="25"/>
      <c r="I58" s="25"/>
      <c r="J58" s="29"/>
      <c r="K58" s="25"/>
      <c r="L58" s="25"/>
      <c r="M58" s="29"/>
      <c r="N58" s="25"/>
      <c r="O58" s="25"/>
    </row>
    <row r="59" spans="2:18" x14ac:dyDescent="0.3">
      <c r="B59" s="25" t="s">
        <v>92</v>
      </c>
      <c r="C59" s="50">
        <f>D5</f>
        <v>0.9</v>
      </c>
      <c r="D59" s="50">
        <f>D6</f>
        <v>9.9999999999999978E-2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2:18" x14ac:dyDescent="0.3">
      <c r="B60" s="25"/>
      <c r="C60" s="25"/>
      <c r="D60" s="25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18" x14ac:dyDescent="0.3">
      <c r="B61" s="25"/>
      <c r="C61" s="29"/>
      <c r="D61" s="29"/>
      <c r="E61" s="25" t="s">
        <v>94</v>
      </c>
      <c r="F61" s="25" t="s">
        <v>93</v>
      </c>
      <c r="G61" s="29"/>
      <c r="H61" s="25" t="s">
        <v>94</v>
      </c>
      <c r="I61" s="25" t="s">
        <v>93</v>
      </c>
      <c r="J61" s="29"/>
      <c r="K61" s="25" t="s">
        <v>94</v>
      </c>
      <c r="L61" s="25" t="s">
        <v>93</v>
      </c>
      <c r="M61" s="29"/>
      <c r="N61" s="25" t="s">
        <v>94</v>
      </c>
      <c r="O61" s="25" t="s">
        <v>93</v>
      </c>
    </row>
    <row r="62" spans="2:18" x14ac:dyDescent="0.3">
      <c r="B62" s="25" t="s">
        <v>95</v>
      </c>
      <c r="C62" s="25"/>
      <c r="D62" s="25"/>
      <c r="E62" s="52">
        <f>E46</f>
        <v>0.89999999999999991</v>
      </c>
      <c r="F62" s="52">
        <f>E54</f>
        <v>9.9999999999999978E-2</v>
      </c>
      <c r="G62" s="29"/>
      <c r="H62" s="52">
        <f>H46</f>
        <v>0.89999999999999991</v>
      </c>
      <c r="I62" s="52">
        <f>H54</f>
        <v>9.9999999999999978E-2</v>
      </c>
      <c r="J62" s="29"/>
      <c r="K62" s="52">
        <f>K46</f>
        <v>0.72</v>
      </c>
      <c r="L62" s="52">
        <f>K54</f>
        <v>0.27999999999999992</v>
      </c>
      <c r="M62" s="29"/>
      <c r="N62" s="52">
        <f>N46</f>
        <v>0.78480000000000005</v>
      </c>
      <c r="O62" s="52">
        <f>N54</f>
        <v>0.21519999999999995</v>
      </c>
    </row>
    <row r="65" spans="2:19" x14ac:dyDescent="0.3">
      <c r="B65" s="54" t="s">
        <v>103</v>
      </c>
      <c r="J65" s="54" t="s">
        <v>101</v>
      </c>
      <c r="S65" s="54" t="s">
        <v>104</v>
      </c>
    </row>
    <row r="86" spans="2:19" x14ac:dyDescent="0.3">
      <c r="E86" s="25" t="s">
        <v>94</v>
      </c>
      <c r="F86" s="25" t="s">
        <v>93</v>
      </c>
      <c r="G86" s="1" t="s">
        <v>97</v>
      </c>
      <c r="H86" s="25" t="s">
        <v>94</v>
      </c>
      <c r="I86" s="25" t="s">
        <v>93</v>
      </c>
      <c r="J86" s="1" t="s">
        <v>97</v>
      </c>
      <c r="K86" s="25" t="s">
        <v>94</v>
      </c>
      <c r="L86" s="25" t="s">
        <v>93</v>
      </c>
      <c r="M86" s="1" t="s">
        <v>97</v>
      </c>
      <c r="N86" s="25" t="s">
        <v>94</v>
      </c>
      <c r="O86" s="25" t="s">
        <v>93</v>
      </c>
      <c r="P86" s="1" t="s">
        <v>97</v>
      </c>
    </row>
    <row r="87" spans="2:19" x14ac:dyDescent="0.3">
      <c r="B87" s="25" t="s">
        <v>96</v>
      </c>
      <c r="E87" s="52">
        <f>E45</f>
        <v>0.09</v>
      </c>
      <c r="F87" s="52">
        <f>E53</f>
        <v>0.09</v>
      </c>
      <c r="H87" s="52">
        <f>H45</f>
        <v>0.09</v>
      </c>
      <c r="I87" s="52">
        <f>H53</f>
        <v>0.09</v>
      </c>
      <c r="J87" s="51">
        <f>H11/E4</f>
        <v>0.09</v>
      </c>
      <c r="K87" s="52">
        <f>K45</f>
        <v>0.2</v>
      </c>
      <c r="L87" s="52">
        <f>K53</f>
        <v>0.7</v>
      </c>
      <c r="M87" s="51">
        <f>K11/E4</f>
        <v>0.25</v>
      </c>
      <c r="N87" s="52">
        <f>N45</f>
        <v>0.218</v>
      </c>
      <c r="O87" s="52">
        <f>N53</f>
        <v>0.53800000000000003</v>
      </c>
      <c r="P87" s="51">
        <f>N11/E4</f>
        <v>0.25</v>
      </c>
    </row>
    <row r="90" spans="2:19" x14ac:dyDescent="0.3">
      <c r="B90" s="54" t="s">
        <v>102</v>
      </c>
      <c r="J90" s="54" t="s">
        <v>101</v>
      </c>
      <c r="S90" s="54" t="s">
        <v>104</v>
      </c>
    </row>
    <row r="110" spans="2:2" x14ac:dyDescent="0.3">
      <c r="B110" s="54" t="s">
        <v>102</v>
      </c>
    </row>
  </sheetData>
  <mergeCells count="27">
    <mergeCell ref="H12:I12"/>
    <mergeCell ref="E9:F9"/>
    <mergeCell ref="B2:P2"/>
    <mergeCell ref="N12:O12"/>
    <mergeCell ref="K12:L12"/>
    <mergeCell ref="N10:O10"/>
    <mergeCell ref="K10:L10"/>
    <mergeCell ref="E3:O3"/>
    <mergeCell ref="H9:I9"/>
    <mergeCell ref="K9:L9"/>
    <mergeCell ref="N9:O9"/>
    <mergeCell ref="K1:P1"/>
    <mergeCell ref="E1:J1"/>
    <mergeCell ref="E14:O14"/>
    <mergeCell ref="E21:O21"/>
    <mergeCell ref="E29:O29"/>
    <mergeCell ref="E4:O4"/>
    <mergeCell ref="E5:O5"/>
    <mergeCell ref="E6:O6"/>
    <mergeCell ref="E7:O7"/>
    <mergeCell ref="K11:L11"/>
    <mergeCell ref="N11:O11"/>
    <mergeCell ref="H10:I10"/>
    <mergeCell ref="H11:I11"/>
    <mergeCell ref="E10:F10"/>
    <mergeCell ref="E12:F12"/>
    <mergeCell ref="E11:F11"/>
  </mergeCells>
  <pageMargins left="0.7" right="0.7" top="0.75" bottom="0.75" header="0.3" footer="0.3"/>
  <pageSetup scale="9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Chapter 19 Figures</vt:lpstr>
      <vt:lpstr>Fig 19.2 - 19.6</vt:lpstr>
      <vt:lpstr>'Fig 19.2 - 19.6'!Print_Area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Linneman and Kirsch</dc:creator>
  <cp:lastModifiedBy>Bruce Kirsch</cp:lastModifiedBy>
  <cp:lastPrinted>2018-01-04T22:37:46Z</cp:lastPrinted>
  <dcterms:created xsi:type="dcterms:W3CDTF">2010-07-12T18:58:14Z</dcterms:created>
  <dcterms:modified xsi:type="dcterms:W3CDTF">2018-04-27T21:09:33Z</dcterms:modified>
  <cp:version>_v2</cp:version>
</cp:coreProperties>
</file>